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johang\OneDrive - Fred. Olsen &amp; Co\Documents\NI Leveransemodeller Havvind\Working docs\Report\"/>
    </mc:Choice>
  </mc:AlternateContent>
  <xr:revisionPtr revIDLastSave="0" documentId="13_ncr:1_{88E09A44-E54A-448A-995C-03FC58DF4820}" xr6:coauthVersionLast="45" xr6:coauthVersionMax="45" xr10:uidLastSave="{00000000-0000-0000-0000-000000000000}"/>
  <bookViews>
    <workbookView xWindow="-120" yWindow="-120" windowWidth="29040" windowHeight="15840" tabRatio="670" firstSheet="8" activeTab="14" xr2:uid="{C7FD7A6E-B0FD-4FAB-BA9C-926A7870DEBA}"/>
  </bookViews>
  <sheets>
    <sheet name="0.Key offshore logistics" sheetId="14" r:id="rId1"/>
    <sheet name="1.Surveys" sheetId="7" r:id="rId2"/>
    <sheet name="2.Project logistics" sheetId="10" r:id="rId3"/>
    <sheet name="FWT construction" sheetId="21" r:id="rId4"/>
    <sheet name="3.Cable laying and associated" sheetId="6" r:id="rId5"/>
    <sheet name="4.OSS, Found, WTG installation" sheetId="8" r:id="rId6"/>
    <sheet name="5.O&amp;M" sheetId="9" r:id="rId7"/>
    <sheet name="6.Decom" sheetId="5" r:id="rId8"/>
    <sheet name="Survey plot" sheetId="15" r:id="rId9"/>
    <sheet name="Project logistics plot" sheetId="16" r:id="rId10"/>
    <sheet name="FWT construction plot" sheetId="22" r:id="rId11"/>
    <sheet name="Cable lay plot" sheetId="17" r:id="rId12"/>
    <sheet name="5.Installation plot" sheetId="18" r:id="rId13"/>
    <sheet name="6. OMS plot" sheetId="19" r:id="rId14"/>
    <sheet name="7. Decom plot" sheetId="20" r:id="rId15"/>
    <sheet name="Abbreviations" sheetId="11" r:id="rId16"/>
    <sheet name="CAPEX" sheetId="13" r:id="rId17"/>
    <sheet name="Sheet1" sheetId="23" r:id="rId18"/>
  </sheets>
  <externalReferences>
    <externalReference r:id="rId19"/>
  </externalReferences>
  <definedNames>
    <definedName name="_xlnm._FilterDatabase" localSheetId="5" hidden="1">'4.OSS, Found, WTG installation'!$D$4:$I$7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2" i="18" l="1"/>
  <c r="G12" i="20"/>
  <c r="H12" i="20"/>
  <c r="I12" i="20"/>
  <c r="J12" i="20"/>
  <c r="K12" i="20"/>
  <c r="L12" i="20"/>
  <c r="G13" i="20"/>
  <c r="H13" i="20"/>
  <c r="I13" i="20"/>
  <c r="J13" i="20"/>
  <c r="K13" i="20"/>
  <c r="L13" i="20"/>
  <c r="G14" i="20"/>
  <c r="H14" i="20"/>
  <c r="I14" i="20"/>
  <c r="J14" i="20"/>
  <c r="K14" i="20"/>
  <c r="L14" i="20"/>
  <c r="G15" i="20"/>
  <c r="H15" i="20"/>
  <c r="I15" i="20"/>
  <c r="J15" i="20"/>
  <c r="K15" i="20"/>
  <c r="L15" i="20"/>
  <c r="G16" i="20"/>
  <c r="H16" i="20"/>
  <c r="I16" i="20"/>
  <c r="J16" i="20"/>
  <c r="K16" i="20"/>
  <c r="L16" i="20"/>
  <c r="J17" i="20"/>
  <c r="F14" i="19"/>
  <c r="G14" i="19"/>
  <c r="H14" i="19"/>
  <c r="I14" i="19"/>
  <c r="J14" i="19"/>
  <c r="K14" i="19"/>
  <c r="L14" i="19"/>
  <c r="F15" i="19"/>
  <c r="G15" i="19"/>
  <c r="H15" i="19"/>
  <c r="I15" i="19"/>
  <c r="J15" i="19"/>
  <c r="K15" i="19"/>
  <c r="L15" i="19"/>
  <c r="F16" i="19"/>
  <c r="G16" i="19"/>
  <c r="H16" i="19"/>
  <c r="I16" i="19"/>
  <c r="J16" i="19"/>
  <c r="K16" i="19"/>
  <c r="L16" i="19"/>
  <c r="F17" i="19"/>
  <c r="G17" i="19"/>
  <c r="H17" i="19"/>
  <c r="I17" i="19"/>
  <c r="J17" i="19"/>
  <c r="K17" i="19"/>
  <c r="L17" i="19"/>
  <c r="F18" i="19"/>
  <c r="G18" i="19"/>
  <c r="H18" i="19"/>
  <c r="I18" i="19"/>
  <c r="J18" i="19"/>
  <c r="K18" i="19"/>
  <c r="L18" i="19"/>
  <c r="F19" i="19"/>
  <c r="G19" i="19"/>
  <c r="H19" i="19"/>
  <c r="I19" i="19"/>
  <c r="J19" i="19"/>
  <c r="K19" i="19"/>
  <c r="L19" i="19"/>
  <c r="F20" i="19"/>
  <c r="G20" i="19"/>
  <c r="H20" i="19"/>
  <c r="I20" i="19"/>
  <c r="J20" i="19"/>
  <c r="K20" i="19"/>
  <c r="L20" i="19"/>
  <c r="F21" i="19"/>
  <c r="G21" i="19"/>
  <c r="H21" i="19"/>
  <c r="I21" i="19"/>
  <c r="J21" i="19"/>
  <c r="K21" i="19"/>
  <c r="L21" i="19"/>
  <c r="E7" i="16"/>
  <c r="F7" i="16"/>
  <c r="G7" i="16"/>
  <c r="E8" i="16"/>
  <c r="F8" i="16"/>
  <c r="G8" i="16"/>
  <c r="E9" i="16"/>
  <c r="F9" i="16"/>
  <c r="G9" i="16"/>
  <c r="F9" i="22" l="1"/>
  <c r="G9" i="22"/>
  <c r="H9" i="22"/>
  <c r="I9" i="22"/>
  <c r="J9" i="22"/>
  <c r="F10" i="22"/>
  <c r="G10" i="22"/>
  <c r="H10" i="22"/>
  <c r="I10" i="22"/>
  <c r="J10" i="22"/>
  <c r="D11" i="17"/>
  <c r="E11" i="17"/>
  <c r="F11" i="17"/>
  <c r="G11" i="17"/>
  <c r="H11" i="17"/>
  <c r="I11" i="17"/>
  <c r="J11" i="17"/>
  <c r="D12" i="17"/>
  <c r="E12" i="17"/>
  <c r="F12" i="17"/>
  <c r="G12" i="17"/>
  <c r="H12" i="17"/>
  <c r="I12" i="17"/>
  <c r="J12" i="17"/>
  <c r="F7" i="18"/>
  <c r="G7" i="18"/>
  <c r="H7" i="18"/>
  <c r="I7" i="18"/>
  <c r="J7" i="18"/>
  <c r="K7" i="18"/>
  <c r="L7" i="18"/>
  <c r="F8" i="18"/>
  <c r="G8" i="18"/>
  <c r="H8" i="18"/>
  <c r="I8" i="18"/>
  <c r="J8" i="18"/>
  <c r="K8" i="18"/>
  <c r="L8" i="18"/>
  <c r="F9" i="18"/>
  <c r="G9" i="18"/>
  <c r="H9" i="18"/>
  <c r="I9" i="18"/>
  <c r="J9" i="18"/>
  <c r="K9" i="18"/>
  <c r="L9" i="18"/>
  <c r="F10" i="18"/>
  <c r="G10" i="18"/>
  <c r="H10" i="18"/>
  <c r="I10" i="18"/>
  <c r="J10" i="18"/>
  <c r="K10" i="18"/>
  <c r="L10" i="18"/>
  <c r="F11" i="18"/>
  <c r="G11" i="18"/>
  <c r="H11" i="18"/>
  <c r="I11" i="18"/>
  <c r="J11" i="18"/>
  <c r="K11" i="18"/>
  <c r="L11" i="18"/>
  <c r="F12" i="18"/>
  <c r="G12" i="18"/>
  <c r="H12" i="18"/>
  <c r="J12" i="18"/>
  <c r="K12" i="18"/>
  <c r="L12" i="18"/>
  <c r="I429" i="8"/>
  <c r="J429" i="8" s="1"/>
  <c r="I428" i="8"/>
  <c r="J428" i="8" s="1"/>
  <c r="E432" i="8"/>
  <c r="I432" i="8" s="1"/>
  <c r="J432" i="8" s="1"/>
  <c r="E434" i="8"/>
  <c r="I434" i="8" s="1"/>
  <c r="J434" i="8" s="1"/>
  <c r="E433" i="8"/>
  <c r="I433" i="8" s="1"/>
  <c r="J433" i="8" s="1"/>
  <c r="E431" i="8"/>
  <c r="I431" i="8" s="1"/>
  <c r="J431" i="8" s="1"/>
  <c r="E430" i="8"/>
  <c r="I430" i="8" s="1"/>
  <c r="J430" i="8" s="1"/>
  <c r="E418" i="8"/>
  <c r="E417" i="8"/>
  <c r="E416" i="8"/>
  <c r="E413" i="8"/>
  <c r="E412" i="8"/>
  <c r="D399" i="8" l="1"/>
  <c r="F399" i="8"/>
  <c r="A290" i="9"/>
  <c r="A293" i="9"/>
  <c r="K292" i="9"/>
  <c r="K291" i="9"/>
  <c r="K290" i="9"/>
  <c r="K289" i="9"/>
  <c r="K288" i="9"/>
  <c r="K287" i="9"/>
  <c r="K286" i="9"/>
  <c r="K285" i="9"/>
  <c r="K284" i="9"/>
  <c r="K283" i="9"/>
  <c r="K282" i="9"/>
  <c r="K281" i="9"/>
  <c r="K280" i="9"/>
  <c r="I292" i="9"/>
  <c r="I291" i="9"/>
  <c r="I290" i="9"/>
  <c r="I289" i="9"/>
  <c r="I288" i="9"/>
  <c r="I287" i="9"/>
  <c r="I286" i="9"/>
  <c r="I285" i="9"/>
  <c r="I284" i="9"/>
  <c r="I283" i="9"/>
  <c r="I282" i="9"/>
  <c r="I281" i="9"/>
  <c r="I280" i="9"/>
  <c r="I279" i="9" l="1"/>
  <c r="K279" i="9" s="1"/>
  <c r="D246" i="9" l="1"/>
  <c r="I246" i="9"/>
  <c r="H259" i="9"/>
  <c r="I245" i="9"/>
  <c r="I239" i="9"/>
  <c r="E110" i="10" l="1"/>
  <c r="D110" i="10"/>
  <c r="C110" i="10"/>
  <c r="D245" i="9" l="1"/>
  <c r="C246" i="9" l="1"/>
  <c r="F241" i="9"/>
  <c r="E241" i="9"/>
  <c r="D244" i="9" l="1"/>
  <c r="G241" i="9"/>
  <c r="G420" i="5" l="1"/>
  <c r="F420" i="5"/>
  <c r="H241" i="9"/>
  <c r="F239" i="9"/>
  <c r="F394" i="8"/>
  <c r="E394" i="8"/>
  <c r="D394" i="8"/>
  <c r="C394" i="8"/>
  <c r="I394" i="8"/>
  <c r="I396" i="8"/>
  <c r="G220" i="6" l="1"/>
  <c r="C220" i="6"/>
  <c r="E220" i="6"/>
  <c r="D111" i="10" l="1"/>
  <c r="E111" i="10"/>
  <c r="C111" i="10"/>
  <c r="L453" i="7"/>
  <c r="L452" i="7"/>
  <c r="I452" i="7"/>
  <c r="H452" i="7"/>
  <c r="L451" i="7"/>
  <c r="I451" i="7"/>
  <c r="H451" i="7"/>
  <c r="L450" i="7"/>
  <c r="I450" i="7"/>
  <c r="H450" i="7"/>
  <c r="K449" i="7"/>
  <c r="K454" i="7" s="1"/>
  <c r="F449" i="7"/>
  <c r="L447" i="7"/>
  <c r="I447" i="7"/>
  <c r="H447" i="7"/>
  <c r="I446" i="7"/>
  <c r="H446" i="7"/>
  <c r="L443" i="7"/>
  <c r="I443" i="7"/>
  <c r="H443" i="7"/>
  <c r="L442" i="7"/>
  <c r="I442" i="7"/>
  <c r="H442" i="7"/>
  <c r="L441" i="7"/>
  <c r="I441" i="7"/>
  <c r="H441" i="7"/>
  <c r="L440" i="7"/>
  <c r="I440" i="7"/>
  <c r="H440" i="7"/>
  <c r="K439" i="7"/>
  <c r="L439" i="7" s="1"/>
  <c r="K437" i="7"/>
  <c r="I432" i="7"/>
  <c r="M440" i="7" l="1"/>
  <c r="M441" i="7"/>
  <c r="M443" i="7"/>
  <c r="M447" i="7"/>
  <c r="M442" i="7"/>
  <c r="M452" i="7"/>
  <c r="M451" i="7"/>
  <c r="M450" i="7"/>
  <c r="M446" i="7"/>
  <c r="M453" i="7"/>
  <c r="L449" i="7"/>
  <c r="L454" i="7" s="1"/>
  <c r="M439" i="7" l="1"/>
  <c r="C425" i="7" s="1"/>
  <c r="M445" i="7"/>
  <c r="D425" i="7" s="1"/>
  <c r="M449" i="7"/>
  <c r="G425" i="7" s="1"/>
  <c r="M437" i="7" l="1"/>
  <c r="G458" i="5"/>
  <c r="D458" i="5" s="1"/>
  <c r="F458" i="5"/>
  <c r="G453" i="5"/>
  <c r="D453" i="5" s="1"/>
  <c r="F453" i="5"/>
  <c r="G452" i="5"/>
  <c r="D452" i="5" s="1"/>
  <c r="F452" i="5"/>
  <c r="N451" i="5"/>
  <c r="H451" i="5"/>
  <c r="G451" i="5"/>
  <c r="F451" i="5"/>
  <c r="N450" i="5"/>
  <c r="H450" i="5" s="1"/>
  <c r="G450" i="5"/>
  <c r="F450" i="5"/>
  <c r="G447" i="5"/>
  <c r="D447" i="5" s="1"/>
  <c r="F447" i="5"/>
  <c r="G446" i="5"/>
  <c r="D446" i="5" s="1"/>
  <c r="F446" i="5"/>
  <c r="G445" i="5"/>
  <c r="D445" i="5" s="1"/>
  <c r="F445" i="5"/>
  <c r="G444" i="5"/>
  <c r="D444" i="5" s="1"/>
  <c r="F444" i="5"/>
  <c r="H441" i="5"/>
  <c r="G441" i="5"/>
  <c r="F441" i="5"/>
  <c r="H440" i="5"/>
  <c r="G440" i="5"/>
  <c r="F440" i="5"/>
  <c r="H455" i="5"/>
  <c r="G455" i="5"/>
  <c r="F455" i="5"/>
  <c r="H439" i="5"/>
  <c r="G439" i="5"/>
  <c r="F439" i="5"/>
  <c r="H438" i="5"/>
  <c r="G438" i="5"/>
  <c r="F438" i="5"/>
  <c r="H437" i="5"/>
  <c r="G437" i="5"/>
  <c r="F437" i="5"/>
  <c r="F432" i="5"/>
  <c r="A280" i="9"/>
  <c r="E246" i="9" s="1"/>
  <c r="A283" i="9"/>
  <c r="A285" i="9"/>
  <c r="F246" i="9" s="1"/>
  <c r="H246" i="9"/>
  <c r="A287" i="9"/>
  <c r="G246" i="9" s="1"/>
  <c r="C399" i="8"/>
  <c r="E399" i="8"/>
  <c r="I399" i="8"/>
  <c r="G399" i="8"/>
  <c r="H399" i="8"/>
  <c r="I243" i="6"/>
  <c r="I242" i="6"/>
  <c r="F241" i="6"/>
  <c r="E241" i="6"/>
  <c r="I240" i="6"/>
  <c r="F239" i="6"/>
  <c r="E239" i="6"/>
  <c r="G237" i="6"/>
  <c r="F237" i="6"/>
  <c r="E237" i="6"/>
  <c r="F236" i="6"/>
  <c r="E236" i="6"/>
  <c r="F235" i="6"/>
  <c r="E235" i="6"/>
  <c r="F234" i="6"/>
  <c r="E234" i="6"/>
  <c r="G232" i="6"/>
  <c r="F232" i="6"/>
  <c r="E232" i="6"/>
  <c r="G231" i="6"/>
  <c r="F231" i="6"/>
  <c r="D231" i="6" s="1"/>
  <c r="E231" i="6"/>
  <c r="H230" i="6"/>
  <c r="G239" i="6" l="1"/>
  <c r="I239" i="6" s="1"/>
  <c r="G235" i="6"/>
  <c r="D235" i="6" s="1"/>
  <c r="I235" i="6" s="1"/>
  <c r="H221" i="6" s="1"/>
  <c r="I13" i="17" s="1"/>
  <c r="D237" i="6"/>
  <c r="I237" i="6" s="1"/>
  <c r="F221" i="6" s="1"/>
  <c r="G13" i="17" s="1"/>
  <c r="D232" i="6"/>
  <c r="I232" i="6" s="1"/>
  <c r="C221" i="6" s="1"/>
  <c r="D13" i="17" s="1"/>
  <c r="G234" i="6"/>
  <c r="G236" i="6" s="1"/>
  <c r="D236" i="6" s="1"/>
  <c r="I236" i="6" s="1"/>
  <c r="E221" i="6" s="1"/>
  <c r="F13" i="17" s="1"/>
  <c r="K452" i="5"/>
  <c r="K453" i="5"/>
  <c r="K445" i="5"/>
  <c r="K446" i="5"/>
  <c r="K458" i="5"/>
  <c r="D437" i="5"/>
  <c r="K437" i="5" s="1"/>
  <c r="D439" i="5"/>
  <c r="K439" i="5" s="1"/>
  <c r="K447" i="5"/>
  <c r="D455" i="5"/>
  <c r="K444" i="5"/>
  <c r="D438" i="5"/>
  <c r="K438" i="5" s="1"/>
  <c r="D450" i="5"/>
  <c r="K450" i="5" s="1"/>
  <c r="D440" i="5"/>
  <c r="K440" i="5" s="1"/>
  <c r="D441" i="5"/>
  <c r="K441" i="5" s="1"/>
  <c r="D451" i="5"/>
  <c r="K451" i="5" s="1"/>
  <c r="D443" i="5"/>
  <c r="K443" i="5" s="1"/>
  <c r="D457" i="5"/>
  <c r="K457" i="5" s="1"/>
  <c r="G424" i="5" s="1"/>
  <c r="K17" i="20" s="1"/>
  <c r="I231" i="6"/>
  <c r="D221" i="6" s="1"/>
  <c r="E13" i="17" s="1"/>
  <c r="G241" i="6" l="1"/>
  <c r="D241" i="6" s="1"/>
  <c r="I241" i="6" s="1"/>
  <c r="I221" i="6" s="1"/>
  <c r="J13" i="17" s="1"/>
  <c r="D234" i="6"/>
  <c r="I234" i="6" s="1"/>
  <c r="G221" i="6" s="1"/>
  <c r="H13" i="17" s="1"/>
  <c r="K455" i="5"/>
  <c r="D454" i="5"/>
  <c r="K454" i="5" s="1"/>
  <c r="H424" i="5" s="1"/>
  <c r="L17" i="20" s="1"/>
  <c r="D436" i="5"/>
  <c r="K436" i="5" s="1"/>
  <c r="C424" i="5" s="1"/>
  <c r="G17" i="20" s="1"/>
  <c r="D449" i="5"/>
  <c r="K449" i="5" s="1"/>
  <c r="E424" i="5" s="1"/>
  <c r="I17" i="20" s="1"/>
  <c r="D424" i="5"/>
  <c r="H17" i="20" s="1"/>
  <c r="D230" i="6" l="1"/>
  <c r="I230" i="6"/>
  <c r="K434" i="5"/>
  <c r="H72" i="21" l="1"/>
  <c r="H70" i="21"/>
  <c r="H71" i="21"/>
  <c r="F75" i="21"/>
  <c r="E75" i="21"/>
  <c r="H74" i="21"/>
  <c r="F74" i="21"/>
  <c r="E74" i="21"/>
  <c r="F73" i="21"/>
  <c r="I73" i="21" s="1"/>
  <c r="E73" i="21"/>
  <c r="F72" i="21"/>
  <c r="E72" i="21"/>
  <c r="F71" i="21"/>
  <c r="I71" i="21" s="1"/>
  <c r="E71" i="21"/>
  <c r="F70" i="21"/>
  <c r="E70" i="21"/>
  <c r="H69" i="21"/>
  <c r="F69" i="21"/>
  <c r="E69" i="21"/>
  <c r="I65" i="21"/>
  <c r="H75" i="21"/>
  <c r="H61" i="21"/>
  <c r="G61" i="21"/>
  <c r="H60" i="21"/>
  <c r="G60" i="21"/>
  <c r="F60" i="21"/>
  <c r="A60" i="21"/>
  <c r="P358" i="21"/>
  <c r="Q358" i="21"/>
  <c r="P359" i="21"/>
  <c r="Q359" i="21"/>
  <c r="I74" i="21" l="1"/>
  <c r="J74" i="21" s="1"/>
  <c r="I75" i="21"/>
  <c r="J75" i="21" s="1"/>
  <c r="H62" i="21" s="1"/>
  <c r="H11" i="22" s="1"/>
  <c r="J73" i="21"/>
  <c r="I62" i="21" s="1"/>
  <c r="I11" i="22" s="1"/>
  <c r="I72" i="21"/>
  <c r="J72" i="21" s="1"/>
  <c r="I69" i="21"/>
  <c r="J69" i="21" s="1"/>
  <c r="F62" i="21" s="1"/>
  <c r="F11" i="22" s="1"/>
  <c r="J71" i="21"/>
  <c r="J62" i="21" s="1"/>
  <c r="J11" i="22" s="1"/>
  <c r="E420" i="5" l="1"/>
  <c r="D420" i="5"/>
  <c r="C420" i="5"/>
  <c r="H239" i="9"/>
  <c r="G239" i="9"/>
  <c r="E239" i="9"/>
  <c r="D239" i="9"/>
  <c r="C239" i="9"/>
  <c r="I61" i="21"/>
  <c r="H394" i="8"/>
  <c r="G394" i="8"/>
  <c r="E109" i="10"/>
  <c r="D109" i="10"/>
  <c r="C109" i="10"/>
  <c r="H423" i="7"/>
  <c r="G423" i="7"/>
  <c r="F423" i="7"/>
  <c r="E423" i="7"/>
  <c r="D423" i="7"/>
  <c r="C423" i="7"/>
  <c r="H424" i="7"/>
  <c r="G424" i="7"/>
  <c r="F424" i="7"/>
  <c r="E424" i="7"/>
  <c r="C424" i="7"/>
  <c r="D424" i="7"/>
  <c r="G396" i="8" l="1"/>
  <c r="H219" i="6"/>
  <c r="F219" i="6"/>
  <c r="E219" i="6"/>
  <c r="D219" i="6"/>
  <c r="C219" i="6"/>
  <c r="F220" i="6"/>
  <c r="U104" i="13" l="1"/>
  <c r="T36" i="13" l="1"/>
  <c r="S36" i="13"/>
  <c r="R36" i="13"/>
  <c r="Q36" i="13"/>
  <c r="P36" i="13"/>
  <c r="T15" i="13"/>
  <c r="S15" i="13"/>
  <c r="V20" i="13"/>
  <c r="V19" i="13"/>
  <c r="V11" i="13"/>
  <c r="V18" i="13"/>
  <c r="V17" i="13"/>
  <c r="V13" i="13"/>
  <c r="V12" i="13"/>
  <c r="Q20" i="13"/>
  <c r="Q19" i="13"/>
  <c r="Q11" i="13"/>
  <c r="Q15" i="13"/>
  <c r="Q18" i="13"/>
  <c r="Q17" i="13"/>
  <c r="Q12" i="13"/>
  <c r="Q13" i="13"/>
  <c r="V15" i="13" l="1"/>
  <c r="I70" i="21" l="1"/>
  <c r="J70" i="21" s="1"/>
  <c r="J76" i="21" s="1"/>
  <c r="G62" i="21" l="1"/>
  <c r="G11" i="22" s="1"/>
</calcChain>
</file>

<file path=xl/sharedStrings.xml><?xml version="1.0" encoding="utf-8"?>
<sst xmlns="http://schemas.openxmlformats.org/spreadsheetml/2006/main" count="5647" uniqueCount="1281">
  <si>
    <t>W2W</t>
  </si>
  <si>
    <t>SOV</t>
  </si>
  <si>
    <t>Activity description</t>
  </si>
  <si>
    <t>Market share</t>
  </si>
  <si>
    <t>Decom</t>
  </si>
  <si>
    <t>Cable laying</t>
  </si>
  <si>
    <t>Burial</t>
  </si>
  <si>
    <t>Substation installation</t>
  </si>
  <si>
    <t>Geophysical survey</t>
  </si>
  <si>
    <t>Vessel</t>
  </si>
  <si>
    <t>Export cable lay</t>
  </si>
  <si>
    <t>Array cable lay</t>
  </si>
  <si>
    <t>Intl suppliers</t>
  </si>
  <si>
    <t>Norwegian suppliers</t>
  </si>
  <si>
    <t>Main task</t>
  </si>
  <si>
    <t>Sub-task</t>
  </si>
  <si>
    <t>Substation decom</t>
  </si>
  <si>
    <t>Personnel transport/access</t>
  </si>
  <si>
    <t>Pull-in</t>
  </si>
  <si>
    <t>Re-powering</t>
  </si>
  <si>
    <t>Life extension</t>
  </si>
  <si>
    <t>Sub-task/Equipment</t>
  </si>
  <si>
    <t>Geotechnical survey</t>
  </si>
  <si>
    <t>Vessel main characteristics</t>
  </si>
  <si>
    <t>Trend</t>
  </si>
  <si>
    <t>Nor Market potential</t>
  </si>
  <si>
    <t>Environmental survey</t>
  </si>
  <si>
    <t>Typical vessel</t>
  </si>
  <si>
    <t>WTG installation vessel</t>
  </si>
  <si>
    <t>Jack-up with large deck space with deck loading capacity. Crane for heavy and high lifts (1000 mt +/100 m+ ab deck) with small minimum radius</t>
  </si>
  <si>
    <t>WTG main component  O&amp;M</t>
  </si>
  <si>
    <t>Cable I&amp;R</t>
  </si>
  <si>
    <t>Substation maintenance and service</t>
  </si>
  <si>
    <t>Rock dumping vessel</t>
  </si>
  <si>
    <t>SOV for launching ROV /AUV. (AUV may be launched from smaller craft/CTV)</t>
  </si>
  <si>
    <t>Maintenance consists of visual inspections, non-destructive testing (NDT) and sea bed survey work with remedial service work completed when required. Internal and external Inspections with  focus on structural integrity, lifting, safety equipment, corrosion protection and scour protection. External (secondary) structures may require cleaning from bird guano for health and safety reasons.</t>
  </si>
  <si>
    <t>Extend the operational life of existing assets through a programme of risk assessments, inspections, addressing regulatory aspects, and some component replacement.</t>
  </si>
  <si>
    <t>Pre/Post decom Environmental  survey</t>
  </si>
  <si>
    <t>Trend/Opportunities</t>
  </si>
  <si>
    <t>O&amp;G decom methods/tonnage may apply</t>
  </si>
  <si>
    <t>WIV</t>
  </si>
  <si>
    <t>ROV</t>
  </si>
  <si>
    <t>AUV</t>
  </si>
  <si>
    <t>Personell access (W2W), DP</t>
  </si>
  <si>
    <t>Cables are disconnected at each end then pulled from the sea bed and wound on to drums or chopped into short sections for storage on the decommissioning vessel</t>
  </si>
  <si>
    <t>Cable removal/recovery</t>
  </si>
  <si>
    <t>Boskalis, Global Marine and Subsea 7, VanOrd(Nexus), JdN, Nexans (Aurora), CRS Holland, Pharos Offshore and Subsea Environmental Services</t>
  </si>
  <si>
    <t>Cable installation vessel</t>
  </si>
  <si>
    <t>Boskalis, Saipem and Seaway Heavy Lifting (Subsea 7)</t>
  </si>
  <si>
    <t>Re-power the site with new (larger) turbines, likely meaning decommissioning of existing turbines, foundations and array cables, with the possibility to extend the life of electrical transmission assets. The MW rating of the wind farm and transmission system may be unchanged as the area of the wind farm and density of turbines (MW installed per square km) are likely to be unchanged. Substation may in case be re-used.</t>
  </si>
  <si>
    <t>Canyon Offshore (Helix ES), Global Marine and Van Oord Offshore Wind.</t>
  </si>
  <si>
    <t>DP</t>
  </si>
  <si>
    <t>Dynamic Positioning</t>
  </si>
  <si>
    <t>Walk to Work</t>
  </si>
  <si>
    <t xml:space="preserve">Hotel and maintenance equipment including deck crane and W2W arrangement. Equipped with a redundant DP system.  </t>
  </si>
  <si>
    <t>Remotely Operated Vehicle</t>
  </si>
  <si>
    <t>Autonomously Operated Vehicle</t>
  </si>
  <si>
    <t>Boskalis, Peter Madsen Rederi, Tideway (DEME Group) and Van Oord Offshore Wind.</t>
  </si>
  <si>
    <t xml:space="preserve">Barge </t>
  </si>
  <si>
    <t>Operability/Limitations</t>
  </si>
  <si>
    <t>Edda/Østensjø, Eidesvik</t>
  </si>
  <si>
    <t>Esvagt</t>
  </si>
  <si>
    <t>MP</t>
  </si>
  <si>
    <t>Monopile</t>
  </si>
  <si>
    <t>OHT</t>
  </si>
  <si>
    <t>JdN</t>
  </si>
  <si>
    <t>SHL</t>
  </si>
  <si>
    <t>TP</t>
  </si>
  <si>
    <t>Transition Piece</t>
  </si>
  <si>
    <t>FIV</t>
  </si>
  <si>
    <t xml:space="preserve"> Foundation Installation Vessel</t>
  </si>
  <si>
    <t>Crane Auxiliary cranes Dynamic positioning system Propulsion systems Jack-up system Spud cans Helideck Gangway</t>
  </si>
  <si>
    <t>Heavy transport vessel</t>
  </si>
  <si>
    <t>UWL (50% Fred. Olsen Ocean)</t>
  </si>
  <si>
    <t xml:space="preserve">Hotell and catering for service personnel. </t>
  </si>
  <si>
    <t>W2W, Daughter craft in davit</t>
  </si>
  <si>
    <t>POB</t>
  </si>
  <si>
    <t>Persons on board</t>
  </si>
  <si>
    <t xml:space="preserve">Vessel with POB 40+ . Good seakeeping for comfort and safety during all operations and in particular transfer of personell. Technicians' wellfare and effective rest is paramount . </t>
  </si>
  <si>
    <t>UXO scan (magnetometer)</t>
  </si>
  <si>
    <t>Sample analysis in offshore laboratory</t>
  </si>
  <si>
    <t xml:space="preserve">Hydographic survey to </t>
  </si>
  <si>
    <t>Scour/hydrographic  monitoring and management</t>
  </si>
  <si>
    <t>CPT</t>
  </si>
  <si>
    <t>Fugro, G-tec, Gardline Marine Services and Horizon.</t>
  </si>
  <si>
    <t>Bathymetric survey (multibeam echo sounder, side scan sonar, acoutic seimsmic profiling)</t>
  </si>
  <si>
    <t>UXO</t>
  </si>
  <si>
    <t>Operators</t>
  </si>
  <si>
    <t>Equipment</t>
  </si>
  <si>
    <t>Other marine terms</t>
  </si>
  <si>
    <t>Other industry terms</t>
  </si>
  <si>
    <t>Windfarm components</t>
  </si>
  <si>
    <t>Vessel type</t>
  </si>
  <si>
    <t xml:space="preserve">The vessels provide a stable platform for the survey/mapping activities. Long endurance for campaigns lasting about one month. </t>
  </si>
  <si>
    <t>The vessels provide a stable platform for the acquisition of samples and in-situ testing. Long endurance for campaigns lasting about one month. Equipped with deck cranes, A-frame and/or moonpool. Smaller jack-ups may be effective for the smaling purpose</t>
  </si>
  <si>
    <t>marine archaeological survey, involving archaeological experts</t>
  </si>
  <si>
    <t>Survey vessel</t>
  </si>
  <si>
    <t>Maintenance, including inspection, cleaning (of e.g PV panels and equipment) and refuelling (where diesel generators or hydrogen fuel cells or similar are used).</t>
  </si>
  <si>
    <t>Installation of met-mast (foundation, mast, platform) and buoys to support sensor for the gathering of metocean data. wind speed,wind direction, wave, current, sealevel, temperature, pressure, humidity, solar radiation and visibility. Bird radar and hydrophones detecting cetacean activity can provide additional information to vessel and air-based environmental surveys.</t>
  </si>
  <si>
    <t>Resource/metocean survey:
Sensor operation and maintenance</t>
  </si>
  <si>
    <t>Good seakeeping abilities to support W2W</t>
  </si>
  <si>
    <t>To determine the environmental impacts, a full suite of environmental surveys of the wind farm location and its surroundings is undertaken. These surveys establish the baseline for the assessment and allow impact modelling to be undertaken. The surveys include bird, fish, marine mammal and habitat surveys as well as marine navigation studies, socio-economic surveys, commercial fishing, archaeology, noise analysis, landscape and visual assessment and aviation impact assessments. Environmental surveys are typically undertaken by companies from the home market, partly because there is sufficient local resource and partly because some of the wildlife impacts are site specific and require detailed local knowledge and expertise.</t>
  </si>
  <si>
    <t>Fugro, Gardline Marine Services, Natural Power, Precision Marine.</t>
  </si>
  <si>
    <t>Vessels should provide a stable viewing platform so vessel length and height are important considerations.</t>
  </si>
  <si>
    <t>Traditional visual surveys using boat and aerial platforms are being supplemented or replaced by new, more accurate technologies such as static and towed acoustic monitoring, tagging of individuals with satellite transmitters and remotely controlled video monitoring.</t>
  </si>
  <si>
    <t>Bibby HydroMap, Fugro, Gardline Marine Services, Horizon and MMT.</t>
  </si>
  <si>
    <t>APEM, ECON, ESS Ecology, Fugro, Gardline Marine Services, HiDef Aerial Surveying, Natural Power, RPS.</t>
  </si>
  <si>
    <t>Logistics for the consruction of the OWF</t>
  </si>
  <si>
    <t>OSS</t>
  </si>
  <si>
    <t>CPS</t>
  </si>
  <si>
    <t>Deep Ocean, Solstad, Global Offshore, Siem, Nexans, Ocean Yield, Fugro</t>
  </si>
  <si>
    <t>Personell transfer gangway with active compensation for vessel and/or floating structures movement.</t>
  </si>
  <si>
    <t>Main features</t>
  </si>
  <si>
    <t>plough/vertical injector/jetting sled. Separate post lay-activity and vessel or combined with laying</t>
  </si>
  <si>
    <t>by ROV or plough. Separate pre-activity/separate vessel or performed by cable layer combined with laying</t>
  </si>
  <si>
    <t>Trenching/Burial</t>
  </si>
  <si>
    <t>Cable laying from shore to OSS (export) and between the WTGs and the OSS (inter-array cable). Offshore cable installation (export and array cables) involves the following activities:
 Cable lay
 Cable burial
 Cable pull-in (to turbine, substation or shore), and
 Electrical testing and termination.</t>
  </si>
  <si>
    <t>Cable burial</t>
  </si>
  <si>
    <t>Heavy transport</t>
  </si>
  <si>
    <t>SOV for launching CTV/daughter craft.</t>
  </si>
  <si>
    <t xml:space="preserve">Insufficient burial or cable exposure is typically resolved by remedial measures including protective mattressing and rock dumping, </t>
  </si>
  <si>
    <t>Boskalis, Global Marine and Subsea 7, VanOrd(Nexus), JdN, DEME</t>
  </si>
  <si>
    <t>LARS</t>
  </si>
  <si>
    <t xml:space="preserve">Equipped with fallpipe ROV and survey ROV </t>
  </si>
  <si>
    <t>Rock installation/dumping</t>
  </si>
  <si>
    <t>A DP class fall pipe vessel, or (occasionally) side-dumping vessels.  Provided with  reinforced deck and compartements for loading and transport of the rocks.Fall pipe vessel rock offloading system includes excavators, conveyor belts, hoppers, rock weighing system,fallpipe and  fallpipe tower ( for storage, launch and recovery of fall pipe). Horizontal installation accuracy is less than 1 m, vertical accuracy in order of  +/- 20 cm (dependning on rock size)</t>
  </si>
  <si>
    <t>Nexans Norway (Aurora, for Nexans cables), Ocean Installer</t>
  </si>
  <si>
    <t>CLV</t>
  </si>
  <si>
    <t>Cable Laying Vessel</t>
  </si>
  <si>
    <t>Dedicated cabel laying vessel with large deck space for heavy load, ROV spread, crane and/or quadrant handling tool</t>
  </si>
  <si>
    <t>Offshore SubStation</t>
  </si>
  <si>
    <t>Edda/Østensjø, Eidesvik, Subsea 7 (Moxie)</t>
  </si>
  <si>
    <t>Critical vessel equipment/technology</t>
  </si>
  <si>
    <t>Offshore Heavy Lift</t>
  </si>
  <si>
    <t>Seaway Heavy Lift</t>
  </si>
  <si>
    <t>Ocean Installer</t>
  </si>
  <si>
    <t>OIM</t>
  </si>
  <si>
    <t>OIM Wind ltd (Oddgeir Indrestrand Marine)</t>
  </si>
  <si>
    <t>OI</t>
  </si>
  <si>
    <t>Foundation and WTG installation</t>
  </si>
  <si>
    <t xml:space="preserve">Anchor installation </t>
  </si>
  <si>
    <t>Array cable installation</t>
  </si>
  <si>
    <t>Export cable installation</t>
  </si>
  <si>
    <t>incl manufacturing</t>
  </si>
  <si>
    <t>incl. Manufacturing</t>
  </si>
  <si>
    <t>OPEX</t>
  </si>
  <si>
    <t>International</t>
  </si>
  <si>
    <t>Norway</t>
  </si>
  <si>
    <t>Export cable supply</t>
  </si>
  <si>
    <t>min</t>
  </si>
  <si>
    <t>max</t>
  </si>
  <si>
    <t>mean</t>
  </si>
  <si>
    <t>WTG/Found installation</t>
  </si>
  <si>
    <t>spread</t>
  </si>
  <si>
    <t>bc</t>
  </si>
  <si>
    <t>O&amp;M (WTG, BoP)</t>
  </si>
  <si>
    <t>Mooring (inst + supply)</t>
  </si>
  <si>
    <t>Project logistics</t>
  </si>
  <si>
    <t>Surveys</t>
  </si>
  <si>
    <t>Material</t>
  </si>
  <si>
    <t>Repair and installation service</t>
  </si>
  <si>
    <t>Construction works</t>
  </si>
  <si>
    <t>Water transport</t>
  </si>
  <si>
    <t>Array cable</t>
  </si>
  <si>
    <t>Mooring</t>
  </si>
  <si>
    <t>Legal</t>
  </si>
  <si>
    <t>Engineering</t>
  </si>
  <si>
    <t>WTG /Found inst</t>
  </si>
  <si>
    <t xml:space="preserve">OSS </t>
  </si>
  <si>
    <t>Expoer cable inst</t>
  </si>
  <si>
    <t>Norwegian marketshare Bottom fixed WF</t>
  </si>
  <si>
    <t>3-5%</t>
  </si>
  <si>
    <t>&gt;20%</t>
  </si>
  <si>
    <t>same as Bottom-fixed as per today</t>
  </si>
  <si>
    <t>Norwegian marketshare Bottom-fixed WF</t>
  </si>
  <si>
    <t>Future Norwegian marketshare FOWF</t>
  </si>
  <si>
    <t>Norsk industri, Norges Rederiforbund, NORWEA, 2017)</t>
  </si>
  <si>
    <t>Soruces</t>
  </si>
  <si>
    <t>BVG associates, Renvewable UK, FOWIC</t>
  </si>
  <si>
    <t>Boskalis, Global Marine and Subsea 7, VanOrd(Nexus), JdN, Nexans, DEME, NKT</t>
  </si>
  <si>
    <t>Burial may normally be left to the powers of nature (currents). Otherwise a cable burial vessel performs the burial with a trenching ROV, vertical injector (fluidising the  sediment) or a jetting sled.</t>
  </si>
  <si>
    <t>Large cable layer (CLV)</t>
  </si>
  <si>
    <t>Cable layer /Offshore Construction Vessel</t>
  </si>
  <si>
    <t>OCV</t>
  </si>
  <si>
    <t>Offshore Contruction vessel</t>
  </si>
  <si>
    <t>CSOV</t>
  </si>
  <si>
    <t/>
  </si>
  <si>
    <t>Service and Operation Vessel</t>
  </si>
  <si>
    <t>Increased requirements for optimization in fuel economy for OW operations. Increased requirements for optimized deck layout, storage areas and equipment to fit technicians operational workflow.</t>
  </si>
  <si>
    <t>Vessel with POB 40+ . Good seakeeping for comfort and safety during all operations and in particular transfer of personell. Technicians' wellfare and effective rest is paramount. A dedicated , permanent gnagway for personnel and tools transfer (W2W) with operability  in 3.5+ m Hs and allowing transfer between two floating/moving objects.</t>
  </si>
  <si>
    <t>Pre -trenching and cable laying.  Installation of dynamic cables including boyancy modules.</t>
  </si>
  <si>
    <t>Pre -trenching (with plough) and cable laying. Tools such as ROV for pre-trenching, vertical injector jetting sled are also possible to use while less common. Burial may be performed in the same process (along with the laying).
 Installation of dynamic cables including boyancy modules.</t>
  </si>
  <si>
    <t>AHTS/Tug boat</t>
  </si>
  <si>
    <t>AHTS</t>
  </si>
  <si>
    <t xml:space="preserve">Anchor Handling Tug Supply vessel </t>
  </si>
  <si>
    <t>Tug winches, DP-2</t>
  </si>
  <si>
    <t>SOV /CSOV</t>
  </si>
  <si>
    <t>Anchor and mooring lines installation</t>
  </si>
  <si>
    <t>Foundation positioning in construction harbour</t>
  </si>
  <si>
    <t>Tug boats</t>
  </si>
  <si>
    <t>Crane vessel, shearleg crane - unless performed by land-based crane</t>
  </si>
  <si>
    <t>Bollard pull: ? MN</t>
  </si>
  <si>
    <t>WTG construction (in harbour)</t>
  </si>
  <si>
    <t>Lifting WTG(including tower, nacelle and balde) onto foundation,</t>
  </si>
  <si>
    <t>Foundation and mooring I&amp;R</t>
  </si>
  <si>
    <t>Seabed inspection and hydrographi survey by ROV, Autonomous Underwater Vehicle (AUV) or vessel.</t>
  </si>
  <si>
    <t>Main component refurbishment, replacement and repair consists of the replacement of large components such as gearboxes, blades, transformers and generators. Replacement is carried out in harbour</t>
  </si>
  <si>
    <t>Primarily non-intrusive inspections of topside switchgear and transformers, sampling of transformer oil, semi-sub foundation and topside structural inspection and resulting infrequent service interventions. Cleaning, paint repairs and secondary steelwork repairs (for example to railings, gratings, gates, stairs and ladders). Large repair operations, such as replacing transformers, require heavy lift vessels. 
Access to the substation may be by vessel or helicopter but since few failures require urgent attention, the weather downtime of vessels may not be an important consideration, as it is for turbines.</t>
  </si>
  <si>
    <t>Cable layer for replacement. Otherwise general Offshore construction vessel.</t>
  </si>
  <si>
    <t>RoRo operations performed by converted/reinforced RoRo tonnage</t>
  </si>
  <si>
    <t>Reverse of installation process: transfer to shore for decom</t>
  </si>
  <si>
    <t>WTG (incl. Foundation) decom</t>
  </si>
  <si>
    <t>Mooring /Anchor recovery</t>
  </si>
  <si>
    <t>Floating lidar . A number of offshore wind developers have successfully designed, financed and constructed projects based solely on lidar data.</t>
  </si>
  <si>
    <t>Initial and subsequent surveys to determine resource potential, metocean, environmental, seabed and soil conditions/limitations as basis for mooring system design,dimensioning and installation methods</t>
  </si>
  <si>
    <t>Decommissioning includes towing of WTG and/or substation into harbour for complete dismantling. It also includes the recovery of anchors, mooring lines and cables. For nacelle, tower components, steel structures and electrical components (in WTG/Substation), the potential for recycling is considerable. There is no current process for recycling composite materials such as those used in the blades and nacelle cover, but is likely that methods will emerge by the time a large volume of offshore wind turbine commissioning is required.</t>
  </si>
  <si>
    <t>Crane vessel for replacement/repair of heavy components. CSOV</t>
  </si>
  <si>
    <t>Maintenance, repair and service record management. 
Cable repair will normally require a full cable laying spread. Inspection and repair/adjustment of boyancy modules involves the use of ROV. For array cables, shorter cable lengths and challenges in joining shorter cables mean that replacement of the cable may be more cost effective than repair. If so, the cable will be cut at the bases of the foundations, the internal section of cable removed, and a new cable laid using the same process as installation.</t>
  </si>
  <si>
    <t>Transfer (towing) of the (semi-sub) substation from its quayside fabrication site.</t>
  </si>
  <si>
    <t>Positioning and maintaining in position foundation</t>
  </si>
  <si>
    <r>
      <t>The </t>
    </r>
    <r>
      <rPr>
        <i/>
        <sz val="14"/>
        <color theme="1"/>
        <rFont val="Georgia"/>
        <family val="1"/>
      </rPr>
      <t>Normand Clipper</t>
    </r>
    <r>
      <rPr>
        <sz val="14"/>
        <color theme="1"/>
        <rFont val="Georgia"/>
        <family val="1"/>
      </rPr>
      <t> will be able to install fiber-optic cables using two 12-metric ton linear cable engines, jointing and testing capability, a cable plough, trenching system and work-class ROVs for post-lay inspectio</t>
    </r>
  </si>
  <si>
    <r>
      <t>he </t>
    </r>
    <r>
      <rPr>
        <i/>
        <sz val="14"/>
        <color theme="1"/>
        <rFont val="Georgia"/>
        <family val="1"/>
      </rPr>
      <t>Normand Clipper</t>
    </r>
    <r>
      <rPr>
        <sz val="14"/>
        <color theme="1"/>
        <rFont val="Georgia"/>
        <family val="1"/>
      </rPr>
      <t> is currently being fitted with a 4,000-metric ton cable carousel, two 15-metric ton cable tensioners, a 25-metric ton quadrant deployment frame, and an integrated control system. It will also be capable of operating in a significant wave height up to 3.0 m (9.8 ft).</t>
    </r>
  </si>
  <si>
    <t>nstalling up to three inter array cables per day</t>
  </si>
  <si>
    <t>May also be the same as for geotechnical survey</t>
  </si>
  <si>
    <t>May also be the same as for geophysical survey</t>
  </si>
  <si>
    <t>Access vessel /Crew transfer vessel</t>
  </si>
  <si>
    <t>Blade transport</t>
  </si>
  <si>
    <t>Jacket foundation transport</t>
  </si>
  <si>
    <t>Operations phase</t>
  </si>
  <si>
    <t>Floating substation</t>
  </si>
  <si>
    <t>None governing the vessel dimensions or capability other than very generic (stability, operability)</t>
  </si>
  <si>
    <t>Smaller vessels for wave buoys, sensor installation.</t>
  </si>
  <si>
    <t>Operability in 2.5 mHs(?)
W2W for 3.5 m Hs</t>
  </si>
  <si>
    <t xml:space="preserve">Large deck area and deck strength and loading capacity </t>
  </si>
  <si>
    <t>Deck loading capacity XXmt
"Norwegian harbours max limit"&lt;Beam&lt; XXm
"Norwegian harbours max limit"&lt;Fully laden draught&lt;YYm</t>
  </si>
  <si>
    <t>DP-2; ROV hangar</t>
  </si>
  <si>
    <t>Nacelle transport</t>
  </si>
  <si>
    <t>RoRo vessel</t>
  </si>
  <si>
    <t>FWT</t>
  </si>
  <si>
    <t>Floating Wind Turbine</t>
  </si>
  <si>
    <t>Tug winches, DP-2, Bollard pull  100 mt</t>
  </si>
  <si>
    <t xml:space="preserve">AHTS </t>
  </si>
  <si>
    <t>Transfer (towing) of the FTW from its quayside fabrication site.</t>
  </si>
  <si>
    <t>AHTS/Tug boat + hold back tug boat</t>
  </si>
  <si>
    <t>FWT hook-up</t>
  </si>
  <si>
    <t>Tug winches 450t og 500t.DP-2, Bollard Pull 150mt
Hold-back tugboat bollard pull 100 mt</t>
  </si>
  <si>
    <t>Tug winches 450t og 500t DP-2, Bollard pull 300 mt</t>
  </si>
  <si>
    <t>Guard vessel</t>
  </si>
  <si>
    <t xml:space="preserve">Securing the site and vehicels within during the construction. Monitor marine traffic near the construction site visually, with radar and AIS. Secure the site for external vessel approaches and guide them to safely get past the site. </t>
  </si>
  <si>
    <t>Endurance   seaworthiness combined with high service speeds.</t>
  </si>
  <si>
    <t>Endurance &gt; 30 days</t>
  </si>
  <si>
    <t>A-frame
ROV hangar?
&lt;25 years(?)
Endurance &gt; 30 days</t>
  </si>
  <si>
    <t>AHTS (current solution)/ Other (future)</t>
  </si>
  <si>
    <t xml:space="preserve">It is assumed that future parks will be based on performing the  replacement at site. Towing to port will be to expensive. </t>
  </si>
  <si>
    <t>Small PSV, "fishing vessel"</t>
  </si>
  <si>
    <t>W2W capability (3-3.5 m Hs)</t>
  </si>
  <si>
    <t>Bollard pull, Tug winches, towing pins, shark-jaw</t>
  </si>
  <si>
    <t>Large deck for the handling of boyancy/coupling elements. Bollard pull, Tug winches, towing pins, shark-jaw</t>
  </si>
  <si>
    <t xml:space="preserve"> For work in ultra deepwater, the deck to be prepared to accommodate a vertical lay tower to enable sufficient high tension hold-back capabilities. 
Larger turbines implies larger distances between the turbines which again leads to larger quantaties of inter-array cabling and more associated cable laying work. Hence increased need of capacity is expected. The increased turbine sizes also implies larger (thicker/heavier) calbing wich also drives the capacity requirement.</t>
  </si>
  <si>
    <t>Increased specialisation. Cable supplier provide their specialized , large capacity vessels for export cable laying only. To enable complete cable-lay capabilities ranging from the deepwater to the shore vessel to be beachable in fully laden condition. Fitted with a six-point mooring system. For work in ultra deepwater, the deck to be prepared to accommodate a vertical lay tower to enable sufficient high tension hold-back capabilities. 
Export cable laying capacity is expected to be satisfied.</t>
  </si>
  <si>
    <t xml:space="preserve"> A-frame /Deck crane for postioning of ploughs/trench cutting machines and ROV</t>
  </si>
  <si>
    <t>None governing the vessel dimensjons or design apart from crane  being able to launch and recover the plough, injector or jetting sled and work-class ROV.</t>
  </si>
  <si>
    <t>Manoeuvering capabilities, large deck space/loading capacity for split carousel and CPS.  DP class</t>
  </si>
  <si>
    <t>Manoeuvering capabilities, large deck space/loading capacity for carousel and CPS. Deck crane for handling of cable tools. DP class</t>
  </si>
  <si>
    <t>Geophysical surveys establish sea floor bathymetry, sea bed features, water depth and soil stratigraphy, as well as identifying hazardous areas on the seafloor and manmade risks such as unexploded ordnance (UXO). All considering the seabed positioning of anchors and cables.
Hydrographic surveys examine the impact of the wind farm development on local sedimentation and coastal processes such as erosion. Geophysical surveys are non-intrusive and include remote sensing techniques such as seismic methods, echo sounding and magnetometry.</t>
  </si>
  <si>
    <t xml:space="preserve">Geotechnical studies are predominantly intrusive and include such methods as boreholes with soil/rock sampling, and cone penetration testing (CPT). CPT are made in way of representative area for the entire balance of plant (anchors and cables in this context) </t>
  </si>
  <si>
    <t>Transport of heavy and lage/long components from manufacturer to Onshore construction base port</t>
  </si>
  <si>
    <t>Transport of heavy (large and high) components from manufacturer to Onshore construction base port</t>
  </si>
  <si>
    <t>Transport of heavy (sensitive) components from manufacturer to Onshore construction base port</t>
  </si>
  <si>
    <t>Protected cargo space with power supply</t>
  </si>
  <si>
    <t>Deck loading capacity XXmt
"Norwegian harbours max limit"&lt;Beam&lt; XXm
"Norwegian harbours max limit"&lt;Fully laden draught&lt;Yym.
Substantial power supply (50 hz and 60 Hz) to components for rotation of shafts and gears and to provide heating.</t>
  </si>
  <si>
    <t>Resource/metocean survey: 
buoy and sensors installation</t>
  </si>
  <si>
    <t>Resource/metocean survey: 
Floting metmast installation?</t>
  </si>
  <si>
    <t xml:space="preserve">Towing from port. Mooring system installation </t>
  </si>
  <si>
    <t>Tug boat/AHTS</t>
  </si>
  <si>
    <t>Crane/A-frame/quadrant deployment frame. Normally combined with laying of array cables</t>
  </si>
  <si>
    <t>Crane/quadrant deplyoment frame. Separate or combined with laying for expoert cables</t>
  </si>
  <si>
    <t xml:space="preserve">DP-2, dedicated quadrant deployment frame , multiple (break-back) tensioners , ROV hangar
Large (5-10.000 mt) carousel.  A-frame /Deck crane for postioning of ploughs/trench cutting machines and work-class ROV.
Operability in 3m Hs
</t>
  </si>
  <si>
    <t>DP-2,  (break-back) tensioners  , ROV hangar.
 2-3-4 split carousel. A-frame /Deck crane for postioning of ploughs/trench cutting machines and work-class ROV and quadrant deployment frame. 
Operability in 3m Hs</t>
  </si>
  <si>
    <t>W2W capability (3.5 m Hs)
DP2
POB 40
"Zero-emission" (features reducing ALARP emission, documented)</t>
  </si>
  <si>
    <t>DP-2,  (break-back) tensioners  , ROV hangar.
A-frame /Deck crane for postioning of ploughs/trench cutting machines and work-class ROV and quadrant deployment frame. 
Operability in 3m Hs</t>
  </si>
  <si>
    <t>W2W capability (3.5 m Hs)</t>
  </si>
  <si>
    <t>Rapid transport of offshore personnel and smaller spare parts or tools.</t>
  </si>
  <si>
    <t xml:space="preserve"> Fender system at the bow helps the vessel to approach the access ladder of a wind turbine or an accommodation vessel and enables the personnel transported to embark safely. 
Speed </t>
  </si>
  <si>
    <t>Speed &gt; 30 kts
Fenders
&gt;12 PAX</t>
  </si>
  <si>
    <t>Vessels - having been involved in wind project</t>
  </si>
  <si>
    <t xml:space="preserve">Vessels - capable of doing jobs </t>
  </si>
  <si>
    <t>Bourbon Orca</t>
  </si>
  <si>
    <t>Bourboun Arctic</t>
  </si>
  <si>
    <t>Fosnakongen</t>
  </si>
  <si>
    <t>Fosna Neptun</t>
  </si>
  <si>
    <t>Fosna Viking</t>
  </si>
  <si>
    <t>Fosna Amon</t>
  </si>
  <si>
    <t>Fosna Aqua</t>
  </si>
  <si>
    <t>Fjordbris</t>
  </si>
  <si>
    <t>Fosnakallen</t>
  </si>
  <si>
    <t>Fosna</t>
  </si>
  <si>
    <t>Fosna Atlas</t>
  </si>
  <si>
    <t>Fosna Ares</t>
  </si>
  <si>
    <t>Fosna Orion</t>
  </si>
  <si>
    <t>Fosna Fighter</t>
  </si>
  <si>
    <t>Fosna Triton</t>
  </si>
  <si>
    <t>Fosna Poseidon</t>
  </si>
  <si>
    <t>Fosna Flyer</t>
  </si>
  <si>
    <t>Bourbon Calm</t>
  </si>
  <si>
    <t>Bourbon Clear</t>
  </si>
  <si>
    <t>Bourbon Front</t>
  </si>
  <si>
    <t>Bourbon Hidra</t>
  </si>
  <si>
    <t>Bourbon Mistral</t>
  </si>
  <si>
    <t>Bourbon Monsoon</t>
  </si>
  <si>
    <t>Bourbon Rainbow</t>
  </si>
  <si>
    <t>Bourbon Sapphire</t>
  </si>
  <si>
    <t>Bourbon Tampen</t>
  </si>
  <si>
    <t>Bourbon Topaz</t>
  </si>
  <si>
    <t>Boris</t>
  </si>
  <si>
    <t>Baut</t>
  </si>
  <si>
    <t>BB Worker</t>
  </si>
  <si>
    <t>BB Supporter</t>
  </si>
  <si>
    <t>Banak</t>
  </si>
  <si>
    <t>Barents</t>
  </si>
  <si>
    <t>BB Server</t>
  </si>
  <si>
    <t>Borgoy</t>
  </si>
  <si>
    <t>Boxer</t>
  </si>
  <si>
    <t>Bulldog</t>
  </si>
  <si>
    <t>Bokn</t>
  </si>
  <si>
    <t>BB Connector</t>
  </si>
  <si>
    <t>BB Coaster</t>
  </si>
  <si>
    <t>John</t>
  </si>
  <si>
    <t>Bess</t>
  </si>
  <si>
    <t>Baus</t>
  </si>
  <si>
    <t>Belos</t>
  </si>
  <si>
    <t>Rombak</t>
  </si>
  <si>
    <t>Balder</t>
  </si>
  <si>
    <t>Bukken</t>
  </si>
  <si>
    <t>Bruse</t>
  </si>
  <si>
    <t>Max Mammut</t>
  </si>
  <si>
    <t>Bjønn</t>
  </si>
  <si>
    <t>Bebe</t>
  </si>
  <si>
    <t>Buddy</t>
  </si>
  <si>
    <t>Thor III</t>
  </si>
  <si>
    <t>Brage</t>
  </si>
  <si>
    <t>Beagle</t>
  </si>
  <si>
    <t>Bison</t>
  </si>
  <si>
    <t>Bryteren</t>
  </si>
  <si>
    <t>BB Ocean</t>
  </si>
  <si>
    <t>BB Lifter</t>
  </si>
  <si>
    <t>Vessels - capable of doing jobs  (include RoRo, roPax, bulk ++)</t>
  </si>
  <si>
    <t>Skandi Admiral (ex. Northern Admiral)</t>
  </si>
  <si>
    <t xml:space="preserve">
</t>
  </si>
  <si>
    <t>Far Scotia</t>
  </si>
  <si>
    <t>Edda Freya</t>
  </si>
  <si>
    <t>Havila Phoenix</t>
  </si>
  <si>
    <t>Volantis</t>
  </si>
  <si>
    <t>AKOFS Seafarer</t>
  </si>
  <si>
    <t>AKOFS Wayfarer</t>
  </si>
  <si>
    <t>Estimated dayrate</t>
  </si>
  <si>
    <t>5000-10.000 £</t>
  </si>
  <si>
    <t>2500-4500 £</t>
  </si>
  <si>
    <t>19.000-26.000 £</t>
  </si>
  <si>
    <t>Tug: 5000-7000 £
AHTS: 8000-30.000 £</t>
  </si>
  <si>
    <t>3000-15.000£</t>
  </si>
  <si>
    <t>Tug: 5000-7000 £</t>
  </si>
  <si>
    <t xml:space="preserve">
AHTS: 8000-30.000 £</t>
  </si>
  <si>
    <t xml:space="preserve">15.000-25.000 £ </t>
  </si>
  <si>
    <t>filters in the vessel list activated</t>
  </si>
  <si>
    <t xml:space="preserve">The vessel S/L Bintang is a small 25ft vessel, they have done such work and are one </t>
  </si>
  <si>
    <t xml:space="preserve">Unable to find any vessels which have done this type of job.
</t>
  </si>
  <si>
    <t xml:space="preserve">We hired in the Island Valiant earlier this year.
</t>
  </si>
  <si>
    <t>The Odfjell wind vessels, they can perform in 2.0 m Hs which have been the latest requiremetns in England according to Odfjel</t>
  </si>
  <si>
    <t xml:space="preserve">Specific track record for bottom survey, the term geophysical or geotechincal is not used in the track records </t>
  </si>
  <si>
    <t>S/L Bintang</t>
  </si>
  <si>
    <t>none?</t>
  </si>
  <si>
    <t>Island Valiant - set buoys for fish farm, same type of buoys</t>
  </si>
  <si>
    <t>Fob Swath 1</t>
  </si>
  <si>
    <t>Larissa</t>
  </si>
  <si>
    <t>Fob Swath 2</t>
  </si>
  <si>
    <t>Despina</t>
  </si>
  <si>
    <t>Fob Swath 3</t>
  </si>
  <si>
    <t>Havila Subsea</t>
  </si>
  <si>
    <t>Fob Swath 4</t>
  </si>
  <si>
    <t>MV Island Pride</t>
  </si>
  <si>
    <t>Fob Swath 5</t>
  </si>
  <si>
    <t>Polar King</t>
  </si>
  <si>
    <t>Fob Swath 6</t>
  </si>
  <si>
    <t>Olympic Zeus</t>
  </si>
  <si>
    <t>Fob Swath 7</t>
  </si>
  <si>
    <t>Olympic Taurus</t>
  </si>
  <si>
    <t>Fob Swath 8</t>
  </si>
  <si>
    <t>Olympic Commander</t>
  </si>
  <si>
    <t>Fob Swath 9</t>
  </si>
  <si>
    <t>Olympic Intervention IV</t>
  </si>
  <si>
    <t>Olympic Ares</t>
  </si>
  <si>
    <t>Olympic Challenger</t>
  </si>
  <si>
    <t>Olympic Artemis</t>
  </si>
  <si>
    <t>Olympic Delta</t>
  </si>
  <si>
    <t>Edda Flora</t>
  </si>
  <si>
    <t>Stril Server</t>
  </si>
  <si>
    <t>No expensive vessels, i.e. no PSVs, AHTS, etc. 
Included: Service vessels, work boats, smaller cheaper boats. Tugs with less than 30 ton bollard pull are included because of price</t>
  </si>
  <si>
    <t xml:space="preserve">Smaller vessels with crane &gt;1 ton, have included vessels with 100 ton and smaller due to price. </t>
  </si>
  <si>
    <t>Included: W2W, PSV, AHTS, IMR.
Not: subsea vessels, large construction, tugs, small vessels</t>
  </si>
  <si>
    <t>Included: AHTS with ROV, construction with ROV, PSV with potential A-frame (ROV in container), subsea with ROV
Not included: smaller vessels, vessel with no crane nor potential a-frame</t>
  </si>
  <si>
    <t>Ocean Art</t>
  </si>
  <si>
    <t>Ocean Alden</t>
  </si>
  <si>
    <t>Ocean Star</t>
  </si>
  <si>
    <t>Ocean Ness</t>
  </si>
  <si>
    <t>Ocean Don</t>
  </si>
  <si>
    <t>Ocean Tay</t>
  </si>
  <si>
    <t>Ocean Marlin</t>
  </si>
  <si>
    <t>Ocean Osprey</t>
  </si>
  <si>
    <t>Skandi Carla</t>
  </si>
  <si>
    <t xml:space="preserve">Skandi Vinland </t>
  </si>
  <si>
    <t>Skandi Amazonas</t>
  </si>
  <si>
    <t>Skandi Angra</t>
  </si>
  <si>
    <t>Ocean Response</t>
  </si>
  <si>
    <t>Skandi Atlantic</t>
  </si>
  <si>
    <t>Skandi Bergen</t>
  </si>
  <si>
    <t>Skandi Botafogo</t>
  </si>
  <si>
    <t>Skandi Emerald</t>
  </si>
  <si>
    <t>Skandi Fluminense</t>
  </si>
  <si>
    <t>Skandi Hera</t>
  </si>
  <si>
    <t>Skandi Iceman</t>
  </si>
  <si>
    <t>Bourbon Emerald</t>
  </si>
  <si>
    <t>Skandi Iguacu</t>
  </si>
  <si>
    <t>Bourbon Jade</t>
  </si>
  <si>
    <t>Skandi Ipanema</t>
  </si>
  <si>
    <t>Bourbon Oceanteam 101</t>
  </si>
  <si>
    <t>Skandi Pacific</t>
  </si>
  <si>
    <t>Christina E</t>
  </si>
  <si>
    <t>Bourbon Opale</t>
  </si>
  <si>
    <t>Skandi Paraty</t>
  </si>
  <si>
    <t>M/B Ping</t>
  </si>
  <si>
    <t>Southern Ocean (ex BO104)</t>
  </si>
  <si>
    <t>Skandi Peregrino</t>
  </si>
  <si>
    <t>Fox</t>
  </si>
  <si>
    <t>BB Octopus</t>
  </si>
  <si>
    <t>Skandi Rio</t>
  </si>
  <si>
    <t>Lynx</t>
  </si>
  <si>
    <t xml:space="preserve">Skandi Saigon </t>
  </si>
  <si>
    <t>Ibex</t>
  </si>
  <si>
    <t>Skandi Urca</t>
  </si>
  <si>
    <t>Max</t>
  </si>
  <si>
    <t>Deep Endeavour</t>
  </si>
  <si>
    <t>Skandi Vega</t>
  </si>
  <si>
    <t>Obelix</t>
  </si>
  <si>
    <t>Deep Vision</t>
  </si>
  <si>
    <t>Skandi Aukra</t>
  </si>
  <si>
    <t>Oryx</t>
  </si>
  <si>
    <t>Skandi Barra</t>
  </si>
  <si>
    <t>Rex</t>
  </si>
  <si>
    <t>Skandi Buchan</t>
  </si>
  <si>
    <t>Trix</t>
  </si>
  <si>
    <t>Skandi Caledonia</t>
  </si>
  <si>
    <t>H U Sverdrup II</t>
  </si>
  <si>
    <t>Skandi Captain</t>
  </si>
  <si>
    <t>M/S Nautilus</t>
  </si>
  <si>
    <t>Skandi Feistein</t>
  </si>
  <si>
    <t>M/S Nautilus Survey</t>
  </si>
  <si>
    <t>Skandi Flora</t>
  </si>
  <si>
    <t>M/S Nautilus Ocean</t>
  </si>
  <si>
    <t>Arbol Grande</t>
  </si>
  <si>
    <t>Skandi Foula</t>
  </si>
  <si>
    <t>M/S Nautilus Aldra</t>
  </si>
  <si>
    <t>Skandi Gamma</t>
  </si>
  <si>
    <t>Stril Poseidon</t>
  </si>
  <si>
    <t>Skandi Kvitsøy</t>
  </si>
  <si>
    <t>"Målebåt" (19 fots buster med utstyr)</t>
  </si>
  <si>
    <t>Geograph</t>
  </si>
  <si>
    <t>Skandi Marøy</t>
  </si>
  <si>
    <t>Tronds Max</t>
  </si>
  <si>
    <t>Geoholm</t>
  </si>
  <si>
    <t>Skandi Mongstad</t>
  </si>
  <si>
    <t>Geosea</t>
  </si>
  <si>
    <t>Skandi Nova</t>
  </si>
  <si>
    <t>Geosund</t>
  </si>
  <si>
    <t>Skandi Rona</t>
  </si>
  <si>
    <t xml:space="preserve">Skandi Acu </t>
  </si>
  <si>
    <t>Skandi Sotra</t>
  </si>
  <si>
    <t>Skandi Buzios</t>
  </si>
  <si>
    <t>Skandi Texel</t>
  </si>
  <si>
    <t>NS Orla</t>
  </si>
  <si>
    <t>Skandi Chieftain</t>
  </si>
  <si>
    <t>FS Frayja</t>
  </si>
  <si>
    <t>Skandi Commander</t>
  </si>
  <si>
    <t>Seven Viking</t>
  </si>
  <si>
    <t>Skandi Constructor</t>
  </si>
  <si>
    <t>Viking Queen</t>
  </si>
  <si>
    <t>Skandi Darwin</t>
  </si>
  <si>
    <t>Viking Athene</t>
  </si>
  <si>
    <t>Skandi Hawk</t>
  </si>
  <si>
    <t xml:space="preserve">Viking Avant </t>
  </si>
  <si>
    <t>Skandi Hercules</t>
  </si>
  <si>
    <t>Viking Energy</t>
  </si>
  <si>
    <t>Skandi Hugen</t>
  </si>
  <si>
    <t>Viking Lady</t>
  </si>
  <si>
    <t>Skandi Niteroi</t>
  </si>
  <si>
    <t>Viking Prince</t>
  </si>
  <si>
    <t>Skandi Olinda</t>
  </si>
  <si>
    <t>Viking Princess</t>
  </si>
  <si>
    <t>Skandi Olympia</t>
  </si>
  <si>
    <t>Skandi Patagonia</t>
  </si>
  <si>
    <t>Polar Queen</t>
  </si>
  <si>
    <t>Skandi Recife</t>
  </si>
  <si>
    <t>Energy Duchess</t>
  </si>
  <si>
    <t>Energy Empress</t>
  </si>
  <si>
    <t>Energy Swan</t>
  </si>
  <si>
    <t>Energy Scout</t>
  </si>
  <si>
    <t>Havila Mercury</t>
  </si>
  <si>
    <t>Havila Mars</t>
  </si>
  <si>
    <t>Havila Venus</t>
  </si>
  <si>
    <t>Havila Jupiter</t>
  </si>
  <si>
    <t>Havila Neptune</t>
  </si>
  <si>
    <t>Havila Charisma</t>
  </si>
  <si>
    <t>Havila Borg</t>
  </si>
  <si>
    <t>Havila Foresight</t>
  </si>
  <si>
    <t>Havila Fortune</t>
  </si>
  <si>
    <t>Havila Crusader</t>
  </si>
  <si>
    <t>Havila Commander</t>
  </si>
  <si>
    <t>Havila Aurora</t>
  </si>
  <si>
    <t>Havila Fanø</t>
  </si>
  <si>
    <t>Havila Herøy</t>
  </si>
  <si>
    <t>Havila Clipper</t>
  </si>
  <si>
    <t>Havila Troll</t>
  </si>
  <si>
    <t>MV Island Defender</t>
  </si>
  <si>
    <t>MV Island Endeavour</t>
  </si>
  <si>
    <t>MV Island Empress</t>
  </si>
  <si>
    <t>MV Island Duchess</t>
  </si>
  <si>
    <t>MV Island Dragon</t>
  </si>
  <si>
    <t>MV Island Crusader</t>
  </si>
  <si>
    <t>MV Island Contender</t>
  </si>
  <si>
    <t>MV Island Condor</t>
  </si>
  <si>
    <t>MV Island Commander</t>
  </si>
  <si>
    <t>MV Island Clipper</t>
  </si>
  <si>
    <t>MV Island Champion</t>
  </si>
  <si>
    <t>MV Island Chieftain</t>
  </si>
  <si>
    <t>MV Island Challenger</t>
  </si>
  <si>
    <t>Acergy Viking</t>
  </si>
  <si>
    <t>MV Island Victory</t>
  </si>
  <si>
    <t>MV Island Vanguard</t>
  </si>
  <si>
    <t>MV Island Diligence</t>
  </si>
  <si>
    <t>MV Island Crown</t>
  </si>
  <si>
    <t>Subsea Viking</t>
  </si>
  <si>
    <t>KL Brevikfjord</t>
  </si>
  <si>
    <t>KL Barentsfjord</t>
  </si>
  <si>
    <t>KL Brisfjord</t>
  </si>
  <si>
    <t>KL Brofjord</t>
  </si>
  <si>
    <t>KL Sandefjord</t>
  </si>
  <si>
    <t>KL Saltfjord</t>
  </si>
  <si>
    <t>Siddis Sailor</t>
  </si>
  <si>
    <t>Siddis Mariner</t>
  </si>
  <si>
    <t>Normand Pioneer</t>
  </si>
  <si>
    <t>Olympic Orion</t>
  </si>
  <si>
    <t>Olympic Electra</t>
  </si>
  <si>
    <t>Olympic Hercules</t>
  </si>
  <si>
    <t>Olympic Pegasus</t>
  </si>
  <si>
    <t>Olympic Energy</t>
  </si>
  <si>
    <t>Olympic Promoter</t>
  </si>
  <si>
    <t>Olympic Elena</t>
  </si>
  <si>
    <t>Edda Ferd</t>
  </si>
  <si>
    <t>Edda Fram</t>
  </si>
  <si>
    <t>Edda Frende</t>
  </si>
  <si>
    <t>Edda Fjord</t>
  </si>
  <si>
    <t>Edda Fides</t>
  </si>
  <si>
    <t>Edda Mistral</t>
  </si>
  <si>
    <t>Edda Passat</t>
  </si>
  <si>
    <t>Havila Harmony</t>
  </si>
  <si>
    <t>Topaz Tiamat</t>
  </si>
  <si>
    <t>Rem Arctic</t>
  </si>
  <si>
    <t>Rem Cetus</t>
  </si>
  <si>
    <t>Rem Insula</t>
  </si>
  <si>
    <t>Rem Mira</t>
  </si>
  <si>
    <t>Rem Mistral</t>
  </si>
  <si>
    <t>Rem Supplier</t>
  </si>
  <si>
    <t>Rem Trader</t>
  </si>
  <si>
    <t>Hemir Horizon</t>
  </si>
  <si>
    <t>Hermi Fighter</t>
  </si>
  <si>
    <t>Hermit Storm</t>
  </si>
  <si>
    <t>Hermit Galaxy</t>
  </si>
  <si>
    <t>Hermit Thunder</t>
  </si>
  <si>
    <t>Hermit Power</t>
  </si>
  <si>
    <t>Hermit Guardian</t>
  </si>
  <si>
    <t>Hermit Prosper</t>
  </si>
  <si>
    <t>MV Island Valiant</t>
  </si>
  <si>
    <t>Edda Fauna</t>
  </si>
  <si>
    <t>Rem Eir</t>
  </si>
  <si>
    <t>Rem Mist</t>
  </si>
  <si>
    <t>Rem Hrist</t>
  </si>
  <si>
    <t>MV Ocean Intervention</t>
  </si>
  <si>
    <t>Neptun Naiad</t>
  </si>
  <si>
    <t>MV Island Centurion</t>
  </si>
  <si>
    <t>MV Island Captain</t>
  </si>
  <si>
    <t>Siem Pilot</t>
  </si>
  <si>
    <t>Siem Hanne</t>
  </si>
  <si>
    <t>Siem Symphony</t>
  </si>
  <si>
    <t>Siem Pride</t>
  </si>
  <si>
    <t>Siem Thiima</t>
  </si>
  <si>
    <t>Siem N-Sea</t>
  </si>
  <si>
    <t>Skagerak</t>
  </si>
  <si>
    <t>Siem Marlin</t>
  </si>
  <si>
    <t>Nexans Aurora</t>
  </si>
  <si>
    <t>Siem Amethyst</t>
  </si>
  <si>
    <t>Siem Opal</t>
  </si>
  <si>
    <t>Siem Garnet</t>
  </si>
  <si>
    <t>Normand Flower</t>
  </si>
  <si>
    <t>Siem Diamond</t>
  </si>
  <si>
    <t>Rockpiper</t>
  </si>
  <si>
    <t>Siem Topaz</t>
  </si>
  <si>
    <t>Siem Ruby</t>
  </si>
  <si>
    <t>Siem Aquamarine</t>
  </si>
  <si>
    <t>Siem Sapphire</t>
  </si>
  <si>
    <t>Siem Emerald</t>
  </si>
  <si>
    <t>Siem Pearl</t>
  </si>
  <si>
    <t>Stril Mar</t>
  </si>
  <si>
    <t>Stril Barents</t>
  </si>
  <si>
    <t>Stril Luna</t>
  </si>
  <si>
    <t>Stril Polar</t>
  </si>
  <si>
    <t>Stril Orion</t>
  </si>
  <si>
    <t>Stril Mermaid</t>
  </si>
  <si>
    <t>Stril Odin</t>
  </si>
  <si>
    <t>Strilmøy</t>
  </si>
  <si>
    <t>Stril Pioner</t>
  </si>
  <si>
    <t>Stril Merkur</t>
  </si>
  <si>
    <t>Stril Herkules</t>
  </si>
  <si>
    <t>Edda Sun</t>
  </si>
  <si>
    <t>Stril Mariner</t>
  </si>
  <si>
    <t>Strilborg</t>
  </si>
  <si>
    <t>Stril Explorer</t>
  </si>
  <si>
    <t>Rem Andes</t>
  </si>
  <si>
    <t>Normand Jarl</t>
  </si>
  <si>
    <t>Rem Aquarius</t>
  </si>
  <si>
    <t>Normand Pacific</t>
  </si>
  <si>
    <t>Far Superior</t>
  </si>
  <si>
    <t>Normand Fortress</t>
  </si>
  <si>
    <t>Nor Valiant</t>
  </si>
  <si>
    <t>Normand Drott</t>
  </si>
  <si>
    <t>Normand Ferking</t>
  </si>
  <si>
    <t>Normand Prosper</t>
  </si>
  <si>
    <t>Normand Ranger</t>
  </si>
  <si>
    <t>Normand Scorpion</t>
  </si>
  <si>
    <t>Normand Sirius</t>
  </si>
  <si>
    <t>Normand Topazio</t>
  </si>
  <si>
    <t>Nor Captain</t>
  </si>
  <si>
    <t>Nor Spring</t>
  </si>
  <si>
    <t>BOS Turquesa</t>
  </si>
  <si>
    <t>BOS Turmalina</t>
  </si>
  <si>
    <t>Far Sapphire</t>
  </si>
  <si>
    <t>Normand Saracen</t>
  </si>
  <si>
    <t>Far Sagaris</t>
  </si>
  <si>
    <t>Far Scout</t>
  </si>
  <si>
    <t>Far Statesman</t>
  </si>
  <si>
    <t>C/V Fjordkabel</t>
  </si>
  <si>
    <t>Far Stream</t>
  </si>
  <si>
    <t>C/V Nordkabel</t>
  </si>
  <si>
    <t>Far Sigma</t>
  </si>
  <si>
    <t>Far Senator</t>
  </si>
  <si>
    <t>Far Sword</t>
  </si>
  <si>
    <t>Far Santana</t>
  </si>
  <si>
    <t>T/B Nautilus Balder</t>
  </si>
  <si>
    <t>Normand Atlantic</t>
  </si>
  <si>
    <t>Normand Borg</t>
  </si>
  <si>
    <t>Normand Ivan</t>
  </si>
  <si>
    <t>Normand Mariner</t>
  </si>
  <si>
    <t>Normand Master</t>
  </si>
  <si>
    <t>Normand Neptun</t>
  </si>
  <si>
    <t>Normand Titan</t>
  </si>
  <si>
    <t>Far Sabre</t>
  </si>
  <si>
    <t>Far Scimitar</t>
  </si>
  <si>
    <t>Far Sound</t>
  </si>
  <si>
    <t>Far Sovereign</t>
  </si>
  <si>
    <t>Far Strait</t>
  </si>
  <si>
    <t>Lady Astrid</t>
  </si>
  <si>
    <t>Nor Tigerfish</t>
  </si>
  <si>
    <t>Lady Caroline</t>
  </si>
  <si>
    <t>Sea Ocelot</t>
  </si>
  <si>
    <t>Sea Panther</t>
  </si>
  <si>
    <t>Sea Tiger</t>
  </si>
  <si>
    <t>Big Orange</t>
  </si>
  <si>
    <t>Elang Laut 1</t>
  </si>
  <si>
    <t>Normand Arctic</t>
  </si>
  <si>
    <t>Normand Aurora</t>
  </si>
  <si>
    <t>Normand Carrier</t>
  </si>
  <si>
    <t>Normand Falnes</t>
  </si>
  <si>
    <t>Normand Flipper</t>
  </si>
  <si>
    <t>Normand Fortune</t>
  </si>
  <si>
    <t>Normand Leader</t>
  </si>
  <si>
    <t>Norman Serenade</t>
  </si>
  <si>
    <t>Norman Server</t>
  </si>
  <si>
    <t>Normand Service</t>
  </si>
  <si>
    <t>Normand Sitella</t>
  </si>
  <si>
    <t>Normand Skimmer</t>
  </si>
  <si>
    <t>Normand Skipper</t>
  </si>
  <si>
    <t>Normand Springer</t>
  </si>
  <si>
    <t>Normand Starling</t>
  </si>
  <si>
    <t>Normand Sun</t>
  </si>
  <si>
    <t>Normand Supporter</t>
  </si>
  <si>
    <t>Normand Supra</t>
  </si>
  <si>
    <t>Normand Progress</t>
  </si>
  <si>
    <t>Normand Surfer</t>
  </si>
  <si>
    <t>Normand Baltic</t>
  </si>
  <si>
    <t>Normand Swan</t>
  </si>
  <si>
    <t>Normand Commander</t>
  </si>
  <si>
    <t>Normand Swift</t>
  </si>
  <si>
    <t>Normand Mermaid</t>
  </si>
  <si>
    <t>Norman Sygna</t>
  </si>
  <si>
    <t>Normand Poseidon</t>
  </si>
  <si>
    <t>Normand Titus</t>
  </si>
  <si>
    <t>Normand Australis</t>
  </si>
  <si>
    <t>Norman Tortuga</t>
  </si>
  <si>
    <t>Normand Tonjer</t>
  </si>
  <si>
    <t>Normand Naley</t>
  </si>
  <si>
    <t>Far Saga</t>
  </si>
  <si>
    <t>Far Scotsman</t>
  </si>
  <si>
    <t>Far Searcher</t>
  </si>
  <si>
    <t>Far Solitaire</t>
  </si>
  <si>
    <t>Far Seeker</t>
  </si>
  <si>
    <t>Far Spica</t>
  </si>
  <si>
    <t>Far Swan</t>
  </si>
  <si>
    <t>Far Symphony</t>
  </si>
  <si>
    <t>Sea Falcon</t>
  </si>
  <si>
    <t>Sea Flyer</t>
  </si>
  <si>
    <t>Sea Forth</t>
  </si>
  <si>
    <t>Sea Frost</t>
  </si>
  <si>
    <t>Sea Spark</t>
  </si>
  <si>
    <t>Sea Spear</t>
  </si>
  <si>
    <t>Sea Tantalus</t>
  </si>
  <si>
    <t>Sea Brasil</t>
  </si>
  <si>
    <t>Normand Corona</t>
  </si>
  <si>
    <t>Normand Provider</t>
  </si>
  <si>
    <t>Normand Sira</t>
  </si>
  <si>
    <t>Normand Supplier</t>
  </si>
  <si>
    <t>Normand Trym</t>
  </si>
  <si>
    <t>Norman Vibran</t>
  </si>
  <si>
    <t>Far Spirit</t>
  </si>
  <si>
    <t>Far Splendour</t>
  </si>
  <si>
    <t>Far Strider</t>
  </si>
  <si>
    <t>Sea Angler</t>
  </si>
  <si>
    <t>Sea Bass</t>
  </si>
  <si>
    <t>Sea Pollock</t>
  </si>
  <si>
    <t>Sea Triumph</t>
  </si>
  <si>
    <t>Sea Turbot</t>
  </si>
  <si>
    <t>Sea Trout</t>
  </si>
  <si>
    <t>Sea Witch</t>
  </si>
  <si>
    <t>Elektron</t>
  </si>
  <si>
    <t>Seaway Aimery</t>
  </si>
  <si>
    <t>Seaway Moxie</t>
  </si>
  <si>
    <t>Normand Oceanic</t>
  </si>
  <si>
    <t>Juanita</t>
  </si>
  <si>
    <t>Evita II</t>
  </si>
  <si>
    <t>Tanux I</t>
  </si>
  <si>
    <t>Tanux II</t>
  </si>
  <si>
    <t>Tanux III</t>
  </si>
  <si>
    <t>Ocean Europe</t>
  </si>
  <si>
    <t>Vestland Cygnus</t>
  </si>
  <si>
    <t>Norside Supporter</t>
  </si>
  <si>
    <t>Norsea Fighter</t>
  </si>
  <si>
    <t>Ocean Duke</t>
  </si>
  <si>
    <t>Magne Viking</t>
  </si>
  <si>
    <t>Njord Viking</t>
  </si>
  <si>
    <t>Loke Viking</t>
  </si>
  <si>
    <t>Brage Viking</t>
  </si>
  <si>
    <t>Coey Viking</t>
  </si>
  <si>
    <t>Cooper Viking</t>
  </si>
  <si>
    <t>Seven Cruzeiro</t>
  </si>
  <si>
    <t>Seven Navica</t>
  </si>
  <si>
    <t>Seven Rio</t>
  </si>
  <si>
    <t>Seven Seas</t>
  </si>
  <si>
    <t>Seven Sun</t>
  </si>
  <si>
    <t>Geo Barents</t>
  </si>
  <si>
    <t>Vestland Artemis</t>
  </si>
  <si>
    <t>Ocean Fortune</t>
  </si>
  <si>
    <t>Solvik Supplier</t>
  </si>
  <si>
    <t>Ocean Mermaid</t>
  </si>
  <si>
    <t>Ocean Pearl</t>
  </si>
  <si>
    <t>Nordic Explorer</t>
  </si>
  <si>
    <t>Ocean Sea</t>
  </si>
  <si>
    <t>Oceanic Champion</t>
  </si>
  <si>
    <t>Geo Caspian</t>
  </si>
  <si>
    <t>Oceanic Endeavour</t>
  </si>
  <si>
    <t>Geco Bluefin</t>
  </si>
  <si>
    <t xml:space="preserve">Track records of vessels used towrds the wind industry. </t>
  </si>
  <si>
    <t>Albatross</t>
  </si>
  <si>
    <t>MV Peak Belfast</t>
  </si>
  <si>
    <t>Hawk</t>
  </si>
  <si>
    <t>MV Peak Bergen</t>
  </si>
  <si>
    <t>Osprey</t>
  </si>
  <si>
    <t>MV Peak Bilbao</t>
  </si>
  <si>
    <t>MV Peak Bordeaux</t>
  </si>
  <si>
    <t>MV Peak Bremen</t>
  </si>
  <si>
    <t>MV Peak Breskens</t>
  </si>
  <si>
    <t>Barges (tugs not included), Walleinus wilhelmsen vessels</t>
  </si>
  <si>
    <t>Tronds Barge 33</t>
  </si>
  <si>
    <t>Tronds Barge 30</t>
  </si>
  <si>
    <t>Tronds Barge 28</t>
  </si>
  <si>
    <t>Tronds Barge 132</t>
  </si>
  <si>
    <t>Tronds Barge 131</t>
  </si>
  <si>
    <t>Tronds Barge 45</t>
  </si>
  <si>
    <t>Tronds Barge 42</t>
  </si>
  <si>
    <t>Tronds Barge 37</t>
  </si>
  <si>
    <t>Tronds Barge 32</t>
  </si>
  <si>
    <t>Tronds Barge 29</t>
  </si>
  <si>
    <t>UR 5</t>
  </si>
  <si>
    <t>UR 7</t>
  </si>
  <si>
    <t>UR 8</t>
  </si>
  <si>
    <t>UR 93</t>
  </si>
  <si>
    <t>UR 95</t>
  </si>
  <si>
    <t>UR 96</t>
  </si>
  <si>
    <t>UR 97</t>
  </si>
  <si>
    <t>UR 98</t>
  </si>
  <si>
    <t>UR 99</t>
  </si>
  <si>
    <t>UR 141</t>
  </si>
  <si>
    <t>UR 171</t>
  </si>
  <si>
    <t>UR 901</t>
  </si>
  <si>
    <t>UR 902</t>
  </si>
  <si>
    <t>MV Vestvind</t>
  </si>
  <si>
    <t>MV Boldwind</t>
  </si>
  <si>
    <t>Track record: 
Note that the Siem vessels are not confirmed by Siem.</t>
  </si>
  <si>
    <t xml:space="preserve">Track record: </t>
  </si>
  <si>
    <t>Track record:</t>
  </si>
  <si>
    <t>Connector</t>
  </si>
  <si>
    <t>Ocean Challenger</t>
  </si>
  <si>
    <t>Skandi Neptune</t>
  </si>
  <si>
    <t>Normand Clipper</t>
  </si>
  <si>
    <t>Normand Vision</t>
  </si>
  <si>
    <t>Olympic Triton</t>
  </si>
  <si>
    <t>Polar Prince</t>
  </si>
  <si>
    <t>Rem Inspector</t>
  </si>
  <si>
    <t>Rem Saltire</t>
  </si>
  <si>
    <t>Siem Barracuda</t>
  </si>
  <si>
    <t>Siem Day</t>
  </si>
  <si>
    <t>Siem Spearfish</t>
  </si>
  <si>
    <t>Siem Stingray</t>
  </si>
  <si>
    <t xml:space="preserve">Included: offshore construction with potential A-frame. Flex lay, rigid lay: Must have ROV or support vessel with ROV. Must have deck size above 1400m3. Rigid lay can perform with small modifications.
Not: PSVs, </t>
  </si>
  <si>
    <t>The same vessels are used as for array in addition to the ones that has track record for array. In practice, they are not likely to be used, because export cable laying requires more specialized vessels, such as Nexans Aurora.
Included: offshore construction with potential A-frame. Flex lay, rigid lay: Must have ROV or support vessel with ROV. Must have deck size above 1400m3. Rigid lay can perform with small modifications.
Lariss have only done export cable survey,
Not included: PSVs</t>
  </si>
  <si>
    <t>Vessels with a-frame, ROV, and deck size above 500m2 for burial equipment are included, potential A-frame. 
Not included: PSVs</t>
  </si>
  <si>
    <t>Rock dumping can also be done by dumping bags with cranes, thus I have included vessels with crane larger than 50 ton and deck larger than 500m2, and ROV, and min DP2. However, it is unlikely that expensive construction subsea vessels will in practice be used due to price</t>
  </si>
  <si>
    <t>BOA Sub C</t>
  </si>
  <si>
    <t>Deep Cygnus</t>
  </si>
  <si>
    <t>Skandi Acergy</t>
  </si>
  <si>
    <t>Grand Canyon</t>
  </si>
  <si>
    <t>Skandi Africa</t>
  </si>
  <si>
    <t>Grand Canyon II</t>
  </si>
  <si>
    <t>Grand Canyon III</t>
  </si>
  <si>
    <t>Normand Cutter</t>
  </si>
  <si>
    <t>Normand Frontier</t>
  </si>
  <si>
    <t>Normand Jarstein</t>
  </si>
  <si>
    <t>Skandi Salvador</t>
  </si>
  <si>
    <t>Normand Maximus</t>
  </si>
  <si>
    <t>Skandi Seven</t>
  </si>
  <si>
    <t>Normand Navigator</t>
  </si>
  <si>
    <t>Nexans Aurora (not yet delivered)</t>
  </si>
  <si>
    <t>Skandi Singapore</t>
  </si>
  <si>
    <t>Skandi Skansen</t>
  </si>
  <si>
    <t>Normand Sentinel</t>
  </si>
  <si>
    <t>Skandi Vitoria</t>
  </si>
  <si>
    <t>Polar Onyx</t>
  </si>
  <si>
    <t>Viking Neptun</t>
  </si>
  <si>
    <t>Seven Arctic</t>
  </si>
  <si>
    <t>Seven Borealis</t>
  </si>
  <si>
    <t>Seven Eagle</t>
  </si>
  <si>
    <t>Seven Pacific</t>
  </si>
  <si>
    <t>Seven Waves</t>
  </si>
  <si>
    <t>MOU Island Frontier</t>
  </si>
  <si>
    <t>MOU Island Constructor</t>
  </si>
  <si>
    <t>MOU Island Wellserver</t>
  </si>
  <si>
    <t>Normand Installer</t>
  </si>
  <si>
    <t>Siem Helix 1</t>
  </si>
  <si>
    <t>Siem Helix 2</t>
  </si>
  <si>
    <t>Normand Subsea</t>
  </si>
  <si>
    <t>Seven Atlantic</t>
  </si>
  <si>
    <t>Seven Falcon</t>
  </si>
  <si>
    <t>Seven Inagha</t>
  </si>
  <si>
    <t>Seven Kestrel</t>
  </si>
  <si>
    <t>Seven Oceans</t>
  </si>
  <si>
    <t>Seven Pegasus</t>
  </si>
  <si>
    <t>Grant Candies</t>
  </si>
  <si>
    <t>Harvey Intervention</t>
  </si>
  <si>
    <t>MMA Pinnacle</t>
  </si>
  <si>
    <t>Seven Vega</t>
  </si>
  <si>
    <t>Simar Esperanca</t>
  </si>
  <si>
    <t>track record</t>
  </si>
  <si>
    <t>track record:</t>
  </si>
  <si>
    <t>No confirmed, although this is not typically added in the traco record</t>
  </si>
  <si>
    <t>Brave Tern</t>
  </si>
  <si>
    <t>Seaway Yudin ??</t>
  </si>
  <si>
    <t>Seaway Strashnov ??</t>
  </si>
  <si>
    <t>W2W capability (3.5 m Hs) DP2, POB 40</t>
  </si>
  <si>
    <t>small PSV, tug, 
Not: AHTS, subsea, other expensive vessels</t>
  </si>
  <si>
    <t>Alfa Lift  (newbuild 2021)</t>
  </si>
  <si>
    <t>Vind 1 (newbuild)</t>
  </si>
  <si>
    <t>Vind 2 (newbuild)</t>
  </si>
  <si>
    <t>BT-220IU (newbuild)</t>
  </si>
  <si>
    <t>Dina Star</t>
  </si>
  <si>
    <t>Far Samson</t>
  </si>
  <si>
    <t>Norman Energy</t>
  </si>
  <si>
    <t>Normand Ocean</t>
  </si>
  <si>
    <t>Rever Topaz</t>
  </si>
  <si>
    <t>Fob Swath 10</t>
  </si>
  <si>
    <t>Skandi Achiever</t>
  </si>
  <si>
    <t>Ajax</t>
  </si>
  <si>
    <t>Apex</t>
  </si>
  <si>
    <t>Phenix</t>
  </si>
  <si>
    <t>Tenax</t>
  </si>
  <si>
    <t>Velox</t>
  </si>
  <si>
    <t>Vortex</t>
  </si>
  <si>
    <t>Audax</t>
  </si>
  <si>
    <t>Dux</t>
  </si>
  <si>
    <t>Lomax</t>
  </si>
  <si>
    <t>Pax</t>
  </si>
  <si>
    <t>Silex</t>
  </si>
  <si>
    <t>Vivax</t>
  </si>
  <si>
    <t>Tronds Lax</t>
  </si>
  <si>
    <t>Tug winches 450t og 500t.DP-2, Bollard Pull 150mt
Hold-back tugboat bollard pull 100 mt.
AHTS and Tug with bp &gt;150mt</t>
  </si>
  <si>
    <t xml:space="preserve">Vessels - capable of doing jobs  </t>
  </si>
  <si>
    <t>No track record of this, except the french VB Croisic and VB Ouragan</t>
  </si>
  <si>
    <t>Tugs bp&gt;100mt. 100mt is really high, when supporting rigs, typically around 60 mt is used</t>
  </si>
  <si>
    <t>Eide. Changed name to Tronds Marine</t>
  </si>
  <si>
    <t>No track record showing this</t>
  </si>
  <si>
    <t>Same as for fixed: 
DP-2, 
Crane capacity&gt;1200 mt; Lift height &gt;150 m above deck; minimum radius&lt; XXm
Jacking system operability 2.5 m Hs; Spud cans</t>
  </si>
  <si>
    <t>same track record as for fixed;</t>
  </si>
  <si>
    <t>No track record</t>
  </si>
  <si>
    <t>Tug winches 450t og 500t.DP-2, Bollard Pull 150mt
Hold-back tugboat bollard pull 100 mt.
AHTS with bp &gt;150mt</t>
  </si>
  <si>
    <t>This differs wrt fixed, i.e. if larger parts needs replacement, it could be cheaper to un-hook det unit and tow it to shore. However, on site work is assumed to be done by the same type of vessels as for fixed. 
For the towing part, the same vessels as for  FWT (complete WTG with foundation) towing to site are assumed to do the work:</t>
  </si>
  <si>
    <t>Same track reocrd as for fixed</t>
  </si>
  <si>
    <t>Same vessels as for fixed:(this theory has only been used for W2W, not other work scope, can be discussed)</t>
  </si>
  <si>
    <t>no track record</t>
  </si>
  <si>
    <t>Same vessels as for installation: 
Tug winches 450t og 500t.DP-2, Bollard Pull 150mt
Hold-back tugboat bollard pull 100 mt.
AHTS and Tug with bp &gt;150mt</t>
  </si>
  <si>
    <t>Same vessels as for installation: 
Tug winches 450t og 500t DP-2, Bollard pull 300 mt</t>
  </si>
  <si>
    <t>Same as for fixed: 
Assuming this can be done by vessels which can handle array cable installation or export cable installation:</t>
  </si>
  <si>
    <t>Assumed same vessels as for geotechnical and geophysical:
Included: AHTS with ROV, construction with ROV, PSV with potential A-frame (ROV in container), subsea with ROV
Not included: smaller vessels, vessel with no crane nor potential a-frame</t>
  </si>
  <si>
    <t>Using same requirements as for fixed: 
W2W capability (3.m Hs)
DP2
POB 40
"Zero-emission" (features reducing ALARP emission, documented) -&gt; only vessels built after 2005
Including the vessels which have track record for fixed as well.</t>
  </si>
  <si>
    <t>Mærsk, Swire, Tidewater, Bourbon</t>
  </si>
  <si>
    <t>Trenching</t>
  </si>
  <si>
    <t>Capable vessels</t>
  </si>
  <si>
    <t>#</t>
  </si>
  <si>
    <t>MNOK</t>
  </si>
  <si>
    <t>Vessels with track record</t>
  </si>
  <si>
    <t>Vessel type value  potential  per GW</t>
  </si>
  <si>
    <t>Vessel type value potential per GW</t>
  </si>
  <si>
    <t>Heavy transport - blades</t>
  </si>
  <si>
    <t>Heavy transport - nacelles</t>
  </si>
  <si>
    <t>NOK/£</t>
  </si>
  <si>
    <t>day rate £</t>
  </si>
  <si>
    <t>Day rate based</t>
  </si>
  <si>
    <t>low</t>
  </si>
  <si>
    <t>high</t>
  </si>
  <si>
    <t>vsl units</t>
  </si>
  <si>
    <t>days</t>
  </si>
  <si>
    <t>k£</t>
  </si>
  <si>
    <t>Foundation positioning during construction</t>
  </si>
  <si>
    <t>Tug</t>
  </si>
  <si>
    <t>Mooring system pre-lay</t>
  </si>
  <si>
    <t>days/found incl. WoW (1.5m/s Hs)</t>
  </si>
  <si>
    <t>Mooring system hook-up</t>
  </si>
  <si>
    <t>Construction barge</t>
  </si>
  <si>
    <t>Securing site (harbour)</t>
  </si>
  <si>
    <t>Guard vsl</t>
  </si>
  <si>
    <t>Foundation/FWT positioning during construction</t>
  </si>
  <si>
    <t>FWT positioning</t>
  </si>
  <si>
    <t>Mooring prelay/hook-up</t>
  </si>
  <si>
    <t>Securing site</t>
  </si>
  <si>
    <t>FWT construction (Crane vessel)</t>
  </si>
  <si>
    <t>FWT construction</t>
  </si>
  <si>
    <t>#WTG</t>
  </si>
  <si>
    <t>days per FWT</t>
  </si>
  <si>
    <t>days/found 4 instances (4 parallel construction)</t>
  </si>
  <si>
    <t>Anchor and mooring lines installation (pre-lay</t>
  </si>
  <si>
    <t>Mooring prelay/hook-up (AHTS)</t>
  </si>
  <si>
    <t>FWT positioning (Tug)</t>
  </si>
  <si>
    <t>Securing site (guard vsl)</t>
  </si>
  <si>
    <t>Barge</t>
  </si>
  <si>
    <t xml:space="preserve">days/found </t>
  </si>
  <si>
    <t>LCC MNOK</t>
  </si>
  <si>
    <t>Days</t>
  </si>
  <si>
    <t>Catalyst</t>
  </si>
  <si>
    <t>I.5</t>
  </si>
  <si>
    <t>Sum Offshore cable installation</t>
  </si>
  <si>
    <t>Export cable laying vessel</t>
  </si>
  <si>
    <t>km  cable</t>
  </si>
  <si>
    <t>km interconnection</t>
  </si>
  <si>
    <t>km day</t>
  </si>
  <si>
    <t>WoW</t>
  </si>
  <si>
    <t>mob</t>
  </si>
  <si>
    <t>Array cable laying vessel, OCV</t>
  </si>
  <si>
    <t>arrays/day</t>
  </si>
  <si>
    <t xml:space="preserve">Trenching </t>
  </si>
  <si>
    <t>Trench vsl</t>
  </si>
  <si>
    <t xml:space="preserve">of lay time </t>
  </si>
  <si>
    <t>SOV for pull-in, clamping, termination works</t>
  </si>
  <si>
    <t>same As Trenching</t>
  </si>
  <si>
    <t xml:space="preserve">Cable protection/Rock dumping </t>
  </si>
  <si>
    <t>Rock dumper</t>
  </si>
  <si>
    <t xml:space="preserve"> arrays/day rock dumping</t>
  </si>
  <si>
    <t>loading</t>
  </si>
  <si>
    <t>days mob/transit</t>
  </si>
  <si>
    <t>Carousel</t>
  </si>
  <si>
    <t>Same as Array cable layer</t>
  </si>
  <si>
    <t>Cable plough</t>
  </si>
  <si>
    <t>trenching ROV</t>
  </si>
  <si>
    <t>Vertical injector</t>
  </si>
  <si>
    <t>Jetting sled</t>
  </si>
  <si>
    <t>day rate k£</t>
  </si>
  <si>
    <t>LCC day rate based</t>
  </si>
  <si>
    <t>FTW units</t>
  </si>
  <si>
    <t>anchor /unit</t>
  </si>
  <si>
    <t>days/anchor</t>
  </si>
  <si>
    <t>Mob days incl transit</t>
  </si>
  <si>
    <t>MNOK(£)</t>
  </si>
  <si>
    <t>Anchor  installation (crane)</t>
  </si>
  <si>
    <t>Mooring line installation (AHTS)</t>
  </si>
  <si>
    <t>Substation anchor installation</t>
  </si>
  <si>
    <t>Substation mooring line inst</t>
  </si>
  <si>
    <t xml:space="preserve">ROV </t>
  </si>
  <si>
    <t xml:space="preserve">Rock dumping </t>
  </si>
  <si>
    <t>FTW/SS/anchors</t>
  </si>
  <si>
    <t>units</t>
  </si>
  <si>
    <t>days /voyage or operation</t>
  </si>
  <si>
    <t>Subtation towing, 3 off tugs</t>
  </si>
  <si>
    <t>Substation hook-up</t>
  </si>
  <si>
    <t>days per anchor incl. WoW (1.5 m/s Hs). 8 anchors</t>
  </si>
  <si>
    <t>mob+transit</t>
  </si>
  <si>
    <t>FWT Towing pull</t>
  </si>
  <si>
    <t>FWT Towing hold-back</t>
  </si>
  <si>
    <t>FWT Hook-up</t>
  </si>
  <si>
    <t>days per anchor incl. WoW (1.5 m/s Hs). 3 anchors</t>
  </si>
  <si>
    <t>Watch/ Securing site</t>
  </si>
  <si>
    <t>to reach any FTW within 1 hr</t>
  </si>
  <si>
    <t>Rock dumping</t>
  </si>
  <si>
    <t>dayrate k£</t>
  </si>
  <si>
    <t>MNOK/yr</t>
  </si>
  <si>
    <t>Catalyst 
M£/GW/yr</t>
  </si>
  <si>
    <t>LCC day rate based
MNOK/GW</t>
  </si>
  <si>
    <t>O</t>
  </si>
  <si>
    <t>O.1</t>
  </si>
  <si>
    <t>Operations (25M£/yr)</t>
  </si>
  <si>
    <t>Offshore logistics (Hotel and access)</t>
  </si>
  <si>
    <t>CTV</t>
  </si>
  <si>
    <t>O.2</t>
  </si>
  <si>
    <t>Maintenance (50 M£/yr)</t>
  </si>
  <si>
    <t xml:space="preserve">Turbine maintance and service </t>
  </si>
  <si>
    <t>Main</t>
  </si>
  <si>
    <t>Main component repair (with climbing crane on found)</t>
  </si>
  <si>
    <t>PSV</t>
  </si>
  <si>
    <t>Blade replacement ("not possible at site")</t>
  </si>
  <si>
    <t>every 3 Main comp repair</t>
  </si>
  <si>
    <t>24 hrs operation + mob/demob</t>
  </si>
  <si>
    <t>Unhook, hook-up, lay-down</t>
  </si>
  <si>
    <t>every 3 Main comp repair, 3 anchors, 2 days each incl. WoW (1.5 m/s Hs), 4 days mob + transit</t>
  </si>
  <si>
    <t>Cable handling</t>
  </si>
  <si>
    <t>every 3 Main comp repair, 4 days mob + transit</t>
  </si>
  <si>
    <t>General WTG maintenance and repair</t>
  </si>
  <si>
    <t>General maintainance byWTG technicians teams, acces through SOV</t>
  </si>
  <si>
    <t>Additional SOV for planned maintenance</t>
  </si>
  <si>
    <t>Alternative: tug to harbour for major repair/replacement</t>
  </si>
  <si>
    <t>Main component replacement (in harbour)</t>
  </si>
  <si>
    <t>10 days</t>
  </si>
  <si>
    <t>Replacement operation (in harbour)</t>
  </si>
  <si>
    <t>WiV</t>
  </si>
  <si>
    <t>1 day</t>
  </si>
  <si>
    <t>AHTS (unhook, hook-up, lay-down)</t>
  </si>
  <si>
    <t>1 day + tug service (10 days) =11</t>
  </si>
  <si>
    <t>1 day + mob+ transit=2</t>
  </si>
  <si>
    <t>BoP maintenance and service (18M£/yr)</t>
  </si>
  <si>
    <t>Found I&amp;R</t>
  </si>
  <si>
    <t>Double scope BFOW, 50% subsea</t>
  </si>
  <si>
    <t>Occasional foundation repair</t>
  </si>
  <si>
    <t>"Event" basis</t>
  </si>
  <si>
    <t>Mooring monitoring</t>
  </si>
  <si>
    <t>Primarily subsea</t>
  </si>
  <si>
    <t>Anchor scour and hydrographic monitoring</t>
  </si>
  <si>
    <t>Occasional cable repair</t>
  </si>
  <si>
    <t>Subst I&amp;R</t>
  </si>
  <si>
    <t>50% subsea</t>
  </si>
  <si>
    <t>Ocassional Substation repair</t>
  </si>
  <si>
    <t>1£</t>
  </si>
  <si>
    <t>NOK</t>
  </si>
  <si>
    <t>Substation maintenance and service (OCV+ PSV)</t>
  </si>
  <si>
    <t>Cable I&amp;R (OCV+PSV)</t>
  </si>
  <si>
    <t>WTG general  O&amp;M (SOV)</t>
  </si>
  <si>
    <t>WTG main component  O&amp;M AHTS+OCV+Tug+ PSV)</t>
  </si>
  <si>
    <t>Foundation and mooring I&amp;R (OCV+PSV)</t>
  </si>
  <si>
    <t>a</t>
  </si>
  <si>
    <t>Decom - Removal (Marine ops)</t>
  </si>
  <si>
    <t>Sum Substation removal</t>
  </si>
  <si>
    <t>Cable removal</t>
  </si>
  <si>
    <t>km/day</t>
  </si>
  <si>
    <t>Pre/Post removal survey</t>
  </si>
  <si>
    <t>Cable removal/recovery (OCV)</t>
  </si>
  <si>
    <t>Dayrate k£</t>
  </si>
  <si>
    <t xml:space="preserve"> low</t>
  </si>
  <si>
    <t>#Units</t>
  </si>
  <si>
    <t>Anchors/unit</t>
  </si>
  <si>
    <t>Days/anchor (line)</t>
  </si>
  <si>
    <t>Sum FWT removal</t>
  </si>
  <si>
    <t xml:space="preserve">Mooring un-hook  </t>
  </si>
  <si>
    <t xml:space="preserve">Mooring removal </t>
  </si>
  <si>
    <t>Anchor removal (OCV)</t>
  </si>
  <si>
    <t>1 day per unit + prep 20 days</t>
  </si>
  <si>
    <t>Towing , pull</t>
  </si>
  <si>
    <t>per unit</t>
  </si>
  <si>
    <t>Towing, Hold-back</t>
  </si>
  <si>
    <t>Anchor removal, subsea removal</t>
  </si>
  <si>
    <t>Towing (3 off tugs)</t>
  </si>
  <si>
    <t>Export cable:  Cutting, lifting</t>
  </si>
  <si>
    <t>km cable</t>
  </si>
  <si>
    <t>Mob</t>
  </si>
  <si>
    <t>Array cable : cutting, lifting</t>
  </si>
  <si>
    <t>array/day</t>
  </si>
  <si>
    <t>Larger survey vsl</t>
  </si>
  <si>
    <t>Mooring /Anchor recovery (AHTS/OCV)</t>
  </si>
  <si>
    <t>day per unit</t>
  </si>
  <si>
    <t>General : securing site</t>
  </si>
  <si>
    <t>Substation removal (AHTS/OCV)</t>
  </si>
  <si>
    <t xml:space="preserve">Capable vessels </t>
  </si>
  <si>
    <t>FTW/Substation removal (AHTS/Tug)</t>
  </si>
  <si>
    <t>Dayrate-
based est</t>
  </si>
  <si>
    <t>Catapult</t>
  </si>
  <si>
    <t>k£-low</t>
  </si>
  <si>
    <t>k£-high</t>
  </si>
  <si>
    <t>M£/GW</t>
  </si>
  <si>
    <t>P1</t>
  </si>
  <si>
    <t>Sum of Development and consenting services</t>
  </si>
  <si>
    <t>Vessel  type</t>
  </si>
  <si>
    <t>P2</t>
  </si>
  <si>
    <t>Sum env surveys</t>
  </si>
  <si>
    <t>Benthic env.survey</t>
  </si>
  <si>
    <t>Fish and shellfish surveys</t>
  </si>
  <si>
    <t xml:space="preserve">Ornitological </t>
  </si>
  <si>
    <t>Marine mammal</t>
  </si>
  <si>
    <t>P3</t>
  </si>
  <si>
    <t>Sum resource and metocean assessment</t>
  </si>
  <si>
    <t>Installation of metocean monitoring equipment/sensors</t>
  </si>
  <si>
    <t>P3.3</t>
  </si>
  <si>
    <t>Maintenance of metocean systems</t>
  </si>
  <si>
    <t>3 year x 10 days</t>
  </si>
  <si>
    <t>P4</t>
  </si>
  <si>
    <t>Sum geological surveys</t>
  </si>
  <si>
    <t>P4.1</t>
  </si>
  <si>
    <t>Geophysical surveys (incl. Operators)</t>
  </si>
  <si>
    <t>Geo survey vsl</t>
  </si>
  <si>
    <t>P4.2</t>
  </si>
  <si>
    <t>Geotechnical surveys</t>
  </si>
  <si>
    <t>P4.3</t>
  </si>
  <si>
    <t>Hydrographic surveys</t>
  </si>
  <si>
    <t>Total Marine operations</t>
  </si>
  <si>
    <t>Resource/metocean survey: buoy and sensor installation and operation
Floting metmast installation?</t>
  </si>
  <si>
    <t>Geophysical/Geotechnical and hydrographical survey</t>
  </si>
  <si>
    <t>LCC Day rate based</t>
  </si>
  <si>
    <t>day rate kUSD</t>
  </si>
  <si>
    <t>units/voyage</t>
  </si>
  <si>
    <t>voyages</t>
  </si>
  <si>
    <t>days /voyage</t>
  </si>
  <si>
    <t>Foundations</t>
  </si>
  <si>
    <t>Heavy trnspt</t>
  </si>
  <si>
    <t>Blades</t>
  </si>
  <si>
    <t>Towers</t>
  </si>
  <si>
    <t>Nacelles</t>
  </si>
  <si>
    <t>RoRo</t>
  </si>
  <si>
    <t>Heavy transport - towers/foundations/TP</t>
  </si>
  <si>
    <t>Capable vessels AHTS</t>
  </si>
  <si>
    <t>Capable vessels OCV</t>
  </si>
  <si>
    <t>Capable vessels Tug</t>
  </si>
  <si>
    <t>Substation installation AHTS / Tug)</t>
  </si>
  <si>
    <t xml:space="preserve"> FWT  towing to site (AHTS/Tug)</t>
  </si>
  <si>
    <t>Accommodation service</t>
  </si>
  <si>
    <t>Substation and FWT towing to site</t>
  </si>
  <si>
    <t>Mooring installation</t>
  </si>
  <si>
    <t>Towing and installation</t>
  </si>
  <si>
    <t>Substation and FWT hook-up</t>
  </si>
  <si>
    <t>Capable vessels  PSV</t>
  </si>
  <si>
    <t>Substation mooring installation (same as for FWT and common sum of value)?</t>
  </si>
  <si>
    <t>SoCJe2sn</t>
  </si>
  <si>
    <t>NKT Victoria</t>
  </si>
  <si>
    <t>NORTH SEA ATLANTIC</t>
  </si>
  <si>
    <t>NORTH SEA GIANT</t>
  </si>
  <si>
    <t>Seven Mar</t>
  </si>
  <si>
    <t>Post lay survey</t>
  </si>
  <si>
    <t>FWT /day</t>
  </si>
  <si>
    <t>ARTEMIS ODYSSEY</t>
  </si>
  <si>
    <t>Deep Arctic</t>
  </si>
  <si>
    <t>OCEANIC SIRIUS</t>
  </si>
  <si>
    <t>OCEANIC VEGA</t>
  </si>
  <si>
    <t>PGS Apollo</t>
  </si>
  <si>
    <t>Polar Duchess</t>
  </si>
  <si>
    <t>Polar Duke</t>
  </si>
  <si>
    <t>Polar Marquis</t>
  </si>
  <si>
    <t>Polarcus Adira</t>
  </si>
  <si>
    <t>Polarcus Alima</t>
  </si>
  <si>
    <t>Polarcus Asima</t>
  </si>
  <si>
    <t>Polarcus Nadia</t>
  </si>
  <si>
    <t>Polarcus Naila</t>
  </si>
  <si>
    <t>Ramform Atlas</t>
  </si>
  <si>
    <t>Ramform Challenger</t>
  </si>
  <si>
    <t>Ramform Explorer</t>
  </si>
  <si>
    <t>Ramform Hyperion</t>
  </si>
  <si>
    <t>Ramform Sovereign</t>
  </si>
  <si>
    <t>Ramform Tethys</t>
  </si>
  <si>
    <t>Ramform Titan</t>
  </si>
  <si>
    <t>Ramform Valiant</t>
  </si>
  <si>
    <t>Ramform Vanguard</t>
  </si>
  <si>
    <t>Ramform Victory</t>
  </si>
  <si>
    <t>Ramform Viking</t>
  </si>
  <si>
    <t>Rig Andromeda</t>
  </si>
  <si>
    <t>SANCO ATLANTIC</t>
  </si>
  <si>
    <t>SANCO SCORPIO</t>
  </si>
  <si>
    <t>SANCO SKY</t>
  </si>
  <si>
    <t>SANCO SPIRIT</t>
  </si>
  <si>
    <t>SANCO STAR</t>
  </si>
  <si>
    <t>SANCO SWIFT</t>
  </si>
  <si>
    <t>SANCO SWORD</t>
  </si>
  <si>
    <t>Skandi SANTOS</t>
  </si>
  <si>
    <t>SW Amundsen</t>
  </si>
  <si>
    <t>SW Cook</t>
  </si>
  <si>
    <t>SW EMPRESS</t>
  </si>
  <si>
    <t>TROMS CAPELLA</t>
  </si>
  <si>
    <t>Dina Merkur</t>
  </si>
  <si>
    <t>Dina Scout</t>
  </si>
  <si>
    <t>Farland</t>
  </si>
  <si>
    <t>GUARD CELENA</t>
  </si>
  <si>
    <t>Guard Supplier</t>
  </si>
  <si>
    <t>Hermit PROTECTOR</t>
  </si>
  <si>
    <t>Hermit Viking</t>
  </si>
  <si>
    <t>ISLAND DUKE</t>
  </si>
  <si>
    <t>ISLAND PATRIOT</t>
  </si>
  <si>
    <t>Ocean Dee</t>
  </si>
  <si>
    <t>Ocean Falcon</t>
  </si>
  <si>
    <t>SARTOR</t>
  </si>
  <si>
    <t>Sea Goldcrest</t>
  </si>
  <si>
    <t>SEA GULL</t>
  </si>
  <si>
    <t>Siem Atlas</t>
  </si>
  <si>
    <t>Siem Caetes (Built 2011)</t>
  </si>
  <si>
    <t>Siem Giant</t>
  </si>
  <si>
    <t>Siem Maragogi (Built 2014)</t>
  </si>
  <si>
    <t>Siem Pendotiba (Built 2012)</t>
  </si>
  <si>
    <t>Siem Piatã (Built 2011)</t>
  </si>
  <si>
    <t>Troms Arcturus</t>
  </si>
  <si>
    <t>Troms Castor</t>
  </si>
  <si>
    <t>Troms Fjord</t>
  </si>
  <si>
    <t>Troms Lyra</t>
  </si>
  <si>
    <t>Troms Mira</t>
  </si>
  <si>
    <t>Troms Pollux</t>
  </si>
  <si>
    <t>Troms Sirius</t>
  </si>
  <si>
    <t>World Diamond</t>
  </si>
  <si>
    <t>World Pearl</t>
  </si>
  <si>
    <t>ARTEMIS ANGLER</t>
  </si>
  <si>
    <t>ARTEMIS ARCTIC</t>
  </si>
  <si>
    <t>ARTEMIS ATHENE</t>
  </si>
  <si>
    <t>ARTEMIS ATLANTIC</t>
  </si>
  <si>
    <t>ATLANTIC GUARDIAN</t>
  </si>
  <si>
    <t>Hugin Explorer</t>
  </si>
  <si>
    <t>SANCO CHASER</t>
  </si>
  <si>
    <t>SANCO SEA</t>
  </si>
  <si>
    <t>Siem Marataizes (Built 2016)</t>
  </si>
  <si>
    <t>Capable PSV for support</t>
  </si>
  <si>
    <t>Bold Tern</t>
  </si>
  <si>
    <t>With track record #</t>
  </si>
  <si>
    <t>Capable vessels #</t>
  </si>
  <si>
    <t>Operation value opportunity right hand scale MNOK</t>
  </si>
  <si>
    <t>Vessel type value potential per GW right hand scale</t>
  </si>
  <si>
    <t>Using same requirements as for fixed: 
DP-2, ROV hangar.
A-frame /Deck crane for postioning of ploughs/trench cutting machines and work-class ROV and quadrant deployment frame. (Deck&gt;500m2), Crane &gt; 25 ton)
Operability in 3m Hs.
Including the vessels which have track record for fixed as well.</t>
  </si>
  <si>
    <t>DP2 ROV hangar , W2W
AHTS: Bollard  pull&gt;300 mt</t>
  </si>
  <si>
    <t>Capable vessels  SOV</t>
  </si>
  <si>
    <t>Capable vessels  CTV</t>
  </si>
  <si>
    <t>DP2 ROV hangar , crane&gt;25 mt , deck &gt;500 m2</t>
  </si>
  <si>
    <t>ok</t>
  </si>
  <si>
    <t>150 to 300</t>
  </si>
  <si>
    <t>AHTS 300mt</t>
  </si>
  <si>
    <t>AHTS 150 to 300</t>
  </si>
  <si>
    <t>TUG</t>
  </si>
  <si>
    <t>Capable vessels Tug (incl. AHTS)</t>
  </si>
  <si>
    <t>WTG general  O&amp;M / Access</t>
  </si>
  <si>
    <t>DP2 W2W. Crane&gt;25 mt; no age limit</t>
  </si>
  <si>
    <t>Fob Swath 10 (newbuild)</t>
  </si>
  <si>
    <t xml:space="preserve">Resource/metocean survey: buoy and sensor installation and operation
</t>
  </si>
  <si>
    <t>presence, reduced for planned maintenance days</t>
  </si>
  <si>
    <t xml:space="preserve">Accommodation/Access service </t>
  </si>
  <si>
    <t>Substation hevy repair</t>
  </si>
  <si>
    <t>Towing spread</t>
  </si>
  <si>
    <t xml:space="preserve">incl in Subst maintenance </t>
  </si>
  <si>
    <t xml:space="preserve">Substation mooring installation </t>
  </si>
  <si>
    <t>Accommodation service (SOV)</t>
  </si>
  <si>
    <t>ANCHORS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</si>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</sst>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
    <numFmt numFmtId="165" formatCode="0.0"/>
  </numFmts>
  <fonts count="14" x14ac:knownFonts="1">
    <font>
      <sz val="11"/>
      <color theme="1"/>
      <name val="Calibri"/>
      <family val="2"/>
      <scheme val="minor"/>
    </font>
    <font>
      <b/>
      <sz val="11"/>
      <color theme="1"/>
      <name val="Calibri"/>
      <family val="2"/>
      <scheme val="minor"/>
    </font>
    <font>
      <sz val="11"/>
      <name val="Calibri"/>
      <family val="2"/>
      <scheme val="minor"/>
    </font>
    <font>
      <sz val="14"/>
      <color theme="1"/>
      <name val="Georgia"/>
      <family val="1"/>
    </font>
    <font>
      <i/>
      <sz val="14"/>
      <color theme="1"/>
      <name val="Georgia"/>
      <family val="1"/>
    </font>
    <font>
      <b/>
      <sz val="16"/>
      <color theme="1"/>
      <name val="Calibri"/>
      <family val="2"/>
      <scheme val="minor"/>
    </font>
    <font>
      <b/>
      <sz val="14"/>
      <color theme="1"/>
      <name val="Calibri"/>
      <family val="2"/>
    </font>
    <font>
      <b/>
      <sz val="11"/>
      <color rgb="FFFF0000"/>
      <name val="Calibri"/>
      <family val="2"/>
      <scheme val="minor"/>
    </font>
    <font>
      <sz val="11"/>
      <color rgb="FFFF0000"/>
      <name val="Calibri"/>
      <family val="2"/>
      <scheme val="minor"/>
    </font>
    <font>
      <b/>
      <sz val="11"/>
      <name val="Calibri"/>
      <family val="2"/>
      <scheme val="minor"/>
    </font>
    <font>
      <sz val="11"/>
      <color theme="1"/>
      <name val="Calibri"/>
      <family val="2"/>
      <scheme val="minor"/>
    </font>
    <font>
      <sz val="11"/>
      <color theme="0"/>
      <name val="Calibri"/>
      <family val="2"/>
      <scheme val="minor"/>
    </font>
    <font>
      <b/>
      <sz val="11"/>
      <color theme="2" tint="-0.249977111117893"/>
      <name val="Calibri"/>
      <family val="2"/>
      <scheme val="minor"/>
    </font>
    <font>
      <sz val="11"/>
      <color theme="2" tint="-0.249977111117893"/>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rgb="FFFFC000"/>
        <bgColor indexed="64"/>
      </patternFill>
    </fill>
    <fill>
      <patternFill patternType="solid">
        <fgColor theme="2"/>
        <bgColor indexed="64"/>
      </patternFill>
    </fill>
    <fill>
      <patternFill patternType="solid">
        <fgColor rgb="FFFFFF00"/>
        <bgColor indexed="64"/>
      </patternFill>
    </fill>
    <fill>
      <patternFill patternType="solid">
        <fgColor rgb="FF00B0F0"/>
        <bgColor indexed="64"/>
      </patternFill>
    </fill>
    <fill>
      <patternFill patternType="solid">
        <fgColor theme="2" tint="-9.9978637043366805E-2"/>
        <bgColor indexed="64"/>
      </patternFill>
    </fill>
    <fill>
      <patternFill patternType="solid">
        <fgColor rgb="FF7030A0"/>
        <bgColor indexed="64"/>
      </patternFill>
    </fill>
    <fill>
      <patternFill patternType="solid">
        <fgColor rgb="FFFF0000"/>
        <bgColor indexed="64"/>
      </patternFill>
    </fill>
    <fill>
      <patternFill patternType="solid">
        <fgColor theme="1"/>
        <bgColor indexed="64"/>
      </patternFill>
    </fill>
    <fill>
      <patternFill patternType="solid">
        <fgColor rgb="FF00B050"/>
        <bgColor indexed="64"/>
      </patternFill>
    </fill>
    <fill>
      <patternFill patternType="solid">
        <fgColor rgb="FF6B5D73"/>
        <bgColor indexed="64"/>
      </patternFill>
    </fill>
    <fill>
      <patternFill patternType="solid">
        <fgColor theme="4" tint="0.59999389629810485"/>
        <bgColor indexed="64"/>
      </patternFill>
    </fill>
  </fills>
  <borders count="19">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double">
        <color indexed="64"/>
      </bottom>
      <diagonal/>
    </border>
    <border>
      <left/>
      <right/>
      <top style="thin">
        <color indexed="64"/>
      </top>
      <bottom style="thin">
        <color indexed="64"/>
      </bottom>
      <diagonal/>
    </border>
  </borders>
  <cellStyleXfs count="2">
    <xf numFmtId="0" fontId="0" fillId="0" borderId="0"/>
    <xf numFmtId="9" fontId="10" fillId="0" borderId="0" applyFont="0" applyFill="0" applyBorder="0" applyAlignment="0" applyProtection="0"/>
  </cellStyleXfs>
  <cellXfs count="191">
    <xf numFmtId="0" fontId="0" fillId="0" borderId="0" xfId="0"/>
    <xf numFmtId="0" fontId="0" fillId="0" borderId="0" xfId="0" applyBorder="1"/>
    <xf numFmtId="0" fontId="1" fillId="0" borderId="0" xfId="0" applyFont="1"/>
    <xf numFmtId="0" fontId="0" fillId="0" borderId="0" xfId="0" applyAlignment="1">
      <alignment horizontal="center"/>
    </xf>
    <xf numFmtId="0" fontId="0" fillId="0" borderId="0" xfId="0" applyAlignment="1">
      <alignment wrapText="1"/>
    </xf>
    <xf numFmtId="0" fontId="0" fillId="0" borderId="0" xfId="0" applyAlignment="1">
      <alignment vertical="top" wrapText="1"/>
    </xf>
    <xf numFmtId="0" fontId="0" fillId="0" borderId="0" xfId="0" applyAlignment="1"/>
    <xf numFmtId="0" fontId="0" fillId="0" borderId="0" xfId="0" applyAlignment="1">
      <alignment vertical="top"/>
    </xf>
    <xf numFmtId="0" fontId="1" fillId="0" borderId="1" xfId="0" applyFont="1" applyBorder="1"/>
    <xf numFmtId="0" fontId="0" fillId="0" borderId="1" xfId="0" applyBorder="1"/>
    <xf numFmtId="0" fontId="1" fillId="0" borderId="0" xfId="0" applyFont="1" applyAlignment="1">
      <alignment vertical="top"/>
    </xf>
    <xf numFmtId="0" fontId="0" fillId="0" borderId="0" xfId="0" applyAlignment="1">
      <alignment horizontal="left" vertical="top"/>
    </xf>
    <xf numFmtId="0" fontId="2" fillId="0" borderId="0" xfId="0" applyFont="1" applyAlignment="1">
      <alignment vertical="top" wrapText="1"/>
    </xf>
    <xf numFmtId="9" fontId="0" fillId="0" borderId="0" xfId="0" applyNumberFormat="1"/>
    <xf numFmtId="164" fontId="0" fillId="0" borderId="0" xfId="0" applyNumberFormat="1"/>
    <xf numFmtId="0" fontId="0" fillId="0" borderId="0" xfId="0" quotePrefix="1" applyAlignment="1">
      <alignment horizontal="left" vertical="top"/>
    </xf>
    <xf numFmtId="0" fontId="1" fillId="2" borderId="1" xfId="0" applyFont="1" applyFill="1" applyBorder="1" applyAlignment="1">
      <alignment horizontal="center" vertical="top"/>
    </xf>
    <xf numFmtId="0" fontId="1" fillId="2" borderId="1" xfId="0" applyFont="1" applyFill="1" applyBorder="1" applyAlignment="1">
      <alignment horizontal="center" vertical="top" wrapText="1"/>
    </xf>
    <xf numFmtId="0" fontId="0" fillId="2" borderId="0" xfId="0" applyFill="1" applyAlignment="1">
      <alignment vertical="top"/>
    </xf>
    <xf numFmtId="0" fontId="0" fillId="2" borderId="0" xfId="0" applyFill="1"/>
    <xf numFmtId="0" fontId="1" fillId="2" borderId="0" xfId="0" applyFont="1" applyFill="1" applyAlignment="1">
      <alignment vertical="top"/>
    </xf>
    <xf numFmtId="0" fontId="1" fillId="2" borderId="1" xfId="0" applyFont="1" applyFill="1" applyBorder="1"/>
    <xf numFmtId="0" fontId="1" fillId="2" borderId="0" xfId="0" applyFont="1" applyFill="1"/>
    <xf numFmtId="0" fontId="1" fillId="2" borderId="1" xfId="0" applyFont="1" applyFill="1" applyBorder="1" applyAlignment="1">
      <alignment horizontal="center"/>
    </xf>
    <xf numFmtId="0" fontId="0" fillId="2" borderId="1" xfId="0" applyFill="1" applyBorder="1"/>
    <xf numFmtId="0" fontId="0" fillId="0" borderId="0" xfId="0" applyAlignment="1">
      <alignment horizontal="left" vertical="top" wrapText="1"/>
    </xf>
    <xf numFmtId="0" fontId="3" fillId="0" borderId="0" xfId="0" applyFont="1" applyAlignment="1">
      <alignment wrapText="1"/>
    </xf>
    <xf numFmtId="0" fontId="5" fillId="0" borderId="0" xfId="0" applyFont="1"/>
    <xf numFmtId="0" fontId="6" fillId="0" borderId="0" xfId="0" applyFont="1"/>
    <xf numFmtId="0" fontId="1" fillId="2" borderId="0" xfId="0" applyFont="1" applyFill="1" applyBorder="1"/>
    <xf numFmtId="0" fontId="7" fillId="0" borderId="0" xfId="0" applyFont="1"/>
    <xf numFmtId="0" fontId="0" fillId="3" borderId="0" xfId="0" applyFill="1"/>
    <xf numFmtId="0" fontId="7" fillId="0" borderId="0" xfId="0" applyFont="1" applyAlignment="1">
      <alignment horizontal="right"/>
    </xf>
    <xf numFmtId="0" fontId="1" fillId="4" borderId="0" xfId="0" applyFont="1" applyFill="1"/>
    <xf numFmtId="0" fontId="0" fillId="4" borderId="0" xfId="0" applyFill="1"/>
    <xf numFmtId="0" fontId="1" fillId="2" borderId="1" xfId="0" applyFont="1" applyFill="1" applyBorder="1" applyAlignment="1">
      <alignment horizontal="center" wrapText="1"/>
    </xf>
    <xf numFmtId="0" fontId="1" fillId="2" borderId="1" xfId="0" applyFont="1" applyFill="1" applyBorder="1" applyAlignment="1">
      <alignment wrapText="1"/>
    </xf>
    <xf numFmtId="0" fontId="0" fillId="0" borderId="0" xfId="0" applyAlignment="1">
      <alignment horizontal="left" vertical="top" wrapText="1"/>
    </xf>
    <xf numFmtId="0" fontId="7" fillId="0" borderId="0" xfId="0" applyFont="1" applyAlignment="1">
      <alignment vertical="top"/>
    </xf>
    <xf numFmtId="0" fontId="8" fillId="2" borderId="0" xfId="0" applyFont="1" applyFill="1" applyAlignment="1">
      <alignment vertical="top"/>
    </xf>
    <xf numFmtId="0" fontId="8" fillId="0" borderId="0" xfId="0" applyFont="1" applyAlignment="1">
      <alignment vertical="top"/>
    </xf>
    <xf numFmtId="0" fontId="8" fillId="0" borderId="0" xfId="0" applyFont="1" applyAlignment="1">
      <alignment vertical="top" wrapText="1"/>
    </xf>
    <xf numFmtId="0" fontId="8" fillId="0" borderId="0" xfId="0" applyFont="1"/>
    <xf numFmtId="0" fontId="8" fillId="2" borderId="0" xfId="0" applyFont="1" applyFill="1"/>
    <xf numFmtId="0" fontId="9" fillId="0" borderId="0" xfId="0" applyFont="1"/>
    <xf numFmtId="0" fontId="0" fillId="5" borderId="0" xfId="0" applyFill="1"/>
    <xf numFmtId="0" fontId="0" fillId="2" borderId="0" xfId="0" applyFill="1" applyAlignment="1">
      <alignment horizontal="center" vertical="top" wrapText="1"/>
    </xf>
    <xf numFmtId="0" fontId="0" fillId="2" borderId="0" xfId="0" applyFill="1" applyAlignment="1">
      <alignment horizontal="center"/>
    </xf>
    <xf numFmtId="0" fontId="0" fillId="2" borderId="0" xfId="0" applyFill="1" applyAlignment="1">
      <alignment horizontal="center" vertical="top"/>
    </xf>
    <xf numFmtId="0" fontId="1" fillId="2" borderId="0" xfId="0" applyFont="1" applyFill="1" applyAlignment="1">
      <alignment horizontal="center"/>
    </xf>
    <xf numFmtId="0" fontId="1" fillId="2" borderId="0" xfId="0" applyFont="1" applyFill="1" applyAlignment="1">
      <alignment horizontal="center" vertical="top"/>
    </xf>
    <xf numFmtId="0" fontId="0" fillId="4" borderId="0" xfId="0" applyFill="1" applyAlignment="1">
      <alignment horizontal="center"/>
    </xf>
    <xf numFmtId="0" fontId="1" fillId="0" borderId="0" xfId="0" applyFont="1" applyAlignment="1">
      <alignment horizontal="center"/>
    </xf>
    <xf numFmtId="0" fontId="0" fillId="0" borderId="0" xfId="0" applyAlignment="1">
      <alignment horizontal="left" vertical="top" wrapText="1"/>
    </xf>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9" fillId="0" borderId="1" xfId="0" applyFont="1" applyBorder="1"/>
    <xf numFmtId="0" fontId="0" fillId="0" borderId="1" xfId="0" applyBorder="1" applyAlignment="1">
      <alignment wrapText="1"/>
    </xf>
    <xf numFmtId="0" fontId="0" fillId="0" borderId="1" xfId="0" applyBorder="1" applyAlignment="1">
      <alignment vertical="top" wrapText="1"/>
    </xf>
    <xf numFmtId="0" fontId="0" fillId="0" borderId="14" xfId="0" applyBorder="1"/>
    <xf numFmtId="0" fontId="0" fillId="0" borderId="2" xfId="0" applyBorder="1"/>
    <xf numFmtId="0" fontId="1" fillId="0" borderId="4" xfId="0" applyFont="1" applyBorder="1" applyAlignment="1">
      <alignment horizontal="center"/>
    </xf>
    <xf numFmtId="0" fontId="0" fillId="0" borderId="4" xfId="0" applyBorder="1" applyAlignment="1">
      <alignment vertical="top" wrapText="1"/>
    </xf>
    <xf numFmtId="0" fontId="0" fillId="0" borderId="5" xfId="0" applyBorder="1" applyAlignment="1">
      <alignment vertical="top" wrapText="1"/>
    </xf>
    <xf numFmtId="0" fontId="0" fillId="0" borderId="9" xfId="0" applyBorder="1" applyAlignment="1">
      <alignment horizontal="center"/>
    </xf>
    <xf numFmtId="0" fontId="1" fillId="0" borderId="12" xfId="0" applyFont="1" applyBorder="1" applyAlignment="1">
      <alignment horizontal="center"/>
    </xf>
    <xf numFmtId="1" fontId="0" fillId="0" borderId="0" xfId="0" applyNumberFormat="1"/>
    <xf numFmtId="0" fontId="0" fillId="6" borderId="0" xfId="0" applyFill="1"/>
    <xf numFmtId="0" fontId="1" fillId="6" borderId="0" xfId="0" applyFont="1" applyFill="1"/>
    <xf numFmtId="0" fontId="1" fillId="6" borderId="0" xfId="0" applyFont="1" applyFill="1" applyAlignment="1">
      <alignment horizontal="center"/>
    </xf>
    <xf numFmtId="0" fontId="0" fillId="6" borderId="1" xfId="0" applyFill="1" applyBorder="1"/>
    <xf numFmtId="0" fontId="0" fillId="6" borderId="1" xfId="0" applyFill="1" applyBorder="1" applyAlignment="1">
      <alignment horizontal="center"/>
    </xf>
    <xf numFmtId="1" fontId="0" fillId="7" borderId="0" xfId="0" applyNumberFormat="1" applyFill="1" applyAlignment="1">
      <alignment horizontal="center"/>
    </xf>
    <xf numFmtId="1" fontId="0" fillId="0" borderId="0" xfId="0" applyNumberFormat="1" applyAlignment="1">
      <alignment horizontal="center"/>
    </xf>
    <xf numFmtId="0" fontId="1" fillId="0" borderId="0" xfId="0" applyFont="1" applyBorder="1" applyAlignment="1">
      <alignment vertical="top"/>
    </xf>
    <xf numFmtId="0" fontId="1" fillId="2" borderId="0" xfId="0" applyFont="1" applyFill="1" applyBorder="1" applyAlignment="1">
      <alignment vertical="top"/>
    </xf>
    <xf numFmtId="0" fontId="0" fillId="0" borderId="0" xfId="0" applyBorder="1" applyAlignment="1">
      <alignment vertical="top"/>
    </xf>
    <xf numFmtId="0" fontId="0" fillId="3" borderId="0" xfId="0" applyFill="1" applyBorder="1"/>
    <xf numFmtId="0" fontId="0" fillId="3" borderId="0" xfId="0" applyFill="1" applyBorder="1" applyAlignment="1">
      <alignment wrapText="1"/>
    </xf>
    <xf numFmtId="0" fontId="0" fillId="5" borderId="1" xfId="0" applyFill="1" applyBorder="1"/>
    <xf numFmtId="0" fontId="0" fillId="8" borderId="0" xfId="0" applyFill="1"/>
    <xf numFmtId="1" fontId="0" fillId="8" borderId="0" xfId="0" applyNumberFormat="1" applyFill="1"/>
    <xf numFmtId="1" fontId="0" fillId="0" borderId="9" xfId="0" applyNumberFormat="1" applyBorder="1"/>
    <xf numFmtId="1" fontId="0" fillId="0" borderId="10" xfId="0" applyNumberFormat="1" applyBorder="1"/>
    <xf numFmtId="0" fontId="1" fillId="2" borderId="12" xfId="0" applyFont="1" applyFill="1" applyBorder="1" applyAlignment="1">
      <alignment horizontal="center"/>
    </xf>
    <xf numFmtId="0" fontId="1" fillId="2" borderId="13" xfId="0" applyFont="1" applyFill="1" applyBorder="1" applyAlignment="1">
      <alignment horizontal="center"/>
    </xf>
    <xf numFmtId="0" fontId="0" fillId="9" borderId="1" xfId="0" applyFill="1" applyBorder="1"/>
    <xf numFmtId="1" fontId="0" fillId="9" borderId="1" xfId="0" applyNumberFormat="1" applyFill="1" applyBorder="1"/>
    <xf numFmtId="0" fontId="0" fillId="9" borderId="1" xfId="0" applyFill="1" applyBorder="1" applyAlignment="1">
      <alignment horizontal="center"/>
    </xf>
    <xf numFmtId="0" fontId="12" fillId="0" borderId="0" xfId="0" applyFont="1"/>
    <xf numFmtId="1" fontId="13" fillId="9" borderId="1" xfId="0" applyNumberFormat="1" applyFont="1" applyFill="1" applyBorder="1" applyAlignment="1">
      <alignment horizontal="center"/>
    </xf>
    <xf numFmtId="1" fontId="0" fillId="9" borderId="1" xfId="0" applyNumberFormat="1" applyFill="1" applyBorder="1" applyAlignment="1">
      <alignment horizontal="center" vertical="center"/>
    </xf>
    <xf numFmtId="1" fontId="0" fillId="10" borderId="0" xfId="0" applyNumberFormat="1" applyFill="1" applyAlignment="1">
      <alignment horizontal="center" vertical="center"/>
    </xf>
    <xf numFmtId="9" fontId="0" fillId="8" borderId="0" xfId="0" applyNumberFormat="1" applyFill="1"/>
    <xf numFmtId="0" fontId="0" fillId="8" borderId="0" xfId="0" applyFill="1" applyAlignment="1">
      <alignment horizontal="right"/>
    </xf>
    <xf numFmtId="0" fontId="0" fillId="8" borderId="0" xfId="0" applyFill="1" applyAlignment="1">
      <alignment horizontal="left"/>
    </xf>
    <xf numFmtId="1" fontId="0" fillId="0" borderId="16" xfId="0" applyNumberFormat="1" applyBorder="1"/>
    <xf numFmtId="0" fontId="13" fillId="0" borderId="0" xfId="0" applyFont="1"/>
    <xf numFmtId="0" fontId="0" fillId="0" borderId="17" xfId="0" applyBorder="1"/>
    <xf numFmtId="0" fontId="13" fillId="0" borderId="17" xfId="0" applyFont="1" applyBorder="1"/>
    <xf numFmtId="0" fontId="0" fillId="9" borderId="0" xfId="0" applyFill="1"/>
    <xf numFmtId="165" fontId="0" fillId="0" borderId="0" xfId="0" applyNumberFormat="1"/>
    <xf numFmtId="1" fontId="0" fillId="0" borderId="11" xfId="0" applyNumberFormat="1" applyBorder="1"/>
    <xf numFmtId="0" fontId="1" fillId="9" borderId="0" xfId="0" applyFont="1" applyFill="1"/>
    <xf numFmtId="1" fontId="0" fillId="0" borderId="17" xfId="0" applyNumberFormat="1" applyBorder="1"/>
    <xf numFmtId="0" fontId="1" fillId="2" borderId="0" xfId="0" applyFont="1" applyFill="1" applyBorder="1" applyAlignment="1">
      <alignment wrapText="1"/>
    </xf>
    <xf numFmtId="0" fontId="0" fillId="0" borderId="16" xfId="0" applyBorder="1"/>
    <xf numFmtId="0" fontId="0" fillId="10" borderId="0" xfId="0" applyFill="1"/>
    <xf numFmtId="1" fontId="0" fillId="10" borderId="0" xfId="0" applyNumberFormat="1" applyFill="1"/>
    <xf numFmtId="0" fontId="11" fillId="11" borderId="0" xfId="0" applyFont="1" applyFill="1"/>
    <xf numFmtId="1" fontId="11" fillId="11" borderId="0" xfId="0" applyNumberFormat="1" applyFont="1" applyFill="1"/>
    <xf numFmtId="1" fontId="0" fillId="10" borderId="17" xfId="0" applyNumberFormat="1" applyFill="1" applyBorder="1"/>
    <xf numFmtId="0" fontId="0" fillId="0" borderId="0" xfId="0" applyAlignment="1">
      <alignment horizontal="center" vertical="top"/>
    </xf>
    <xf numFmtId="0" fontId="11" fillId="11" borderId="14" xfId="0" applyFont="1" applyFill="1" applyBorder="1" applyAlignment="1">
      <alignment horizontal="center"/>
    </xf>
    <xf numFmtId="0" fontId="0" fillId="0" borderId="15" xfId="0" applyBorder="1" applyAlignment="1">
      <alignment horizontal="center"/>
    </xf>
    <xf numFmtId="1" fontId="0" fillId="0" borderId="15" xfId="0" applyNumberFormat="1" applyBorder="1" applyAlignment="1">
      <alignment horizontal="center"/>
    </xf>
    <xf numFmtId="1" fontId="0" fillId="0" borderId="16" xfId="0" applyNumberFormat="1" applyBorder="1" applyAlignment="1">
      <alignment horizontal="center"/>
    </xf>
    <xf numFmtId="0" fontId="11" fillId="11" borderId="15" xfId="0" applyFont="1" applyFill="1" applyBorder="1" applyAlignment="1">
      <alignment horizontal="center" wrapText="1"/>
    </xf>
    <xf numFmtId="1" fontId="11" fillId="11" borderId="15" xfId="0" applyNumberFormat="1" applyFont="1" applyFill="1" applyBorder="1" applyAlignment="1">
      <alignment horizontal="center"/>
    </xf>
    <xf numFmtId="0" fontId="11" fillId="0" borderId="0" xfId="0" applyFont="1"/>
    <xf numFmtId="0" fontId="0" fillId="0" borderId="0" xfId="0" applyFill="1"/>
    <xf numFmtId="1" fontId="11" fillId="13" borderId="1" xfId="0" applyNumberFormat="1" applyFont="1" applyFill="1" applyBorder="1" applyAlignment="1">
      <alignment horizontal="center" vertical="center"/>
    </xf>
    <xf numFmtId="0" fontId="0" fillId="0" borderId="1" xfId="0" applyBorder="1" applyAlignment="1">
      <alignment horizontal="center"/>
    </xf>
    <xf numFmtId="0" fontId="11" fillId="13" borderId="18" xfId="0" applyFont="1" applyFill="1" applyBorder="1"/>
    <xf numFmtId="1" fontId="0" fillId="0" borderId="0" xfId="0" applyNumberFormat="1" applyAlignment="1">
      <alignment horizontal="right"/>
    </xf>
    <xf numFmtId="1" fontId="0" fillId="10" borderId="0" xfId="0" applyNumberFormat="1" applyFill="1" applyAlignment="1">
      <alignment horizontal="right" vertical="center"/>
    </xf>
    <xf numFmtId="0" fontId="11" fillId="13" borderId="1" xfId="0" applyFont="1" applyFill="1" applyBorder="1"/>
    <xf numFmtId="1" fontId="11" fillId="13" borderId="1" xfId="0" applyNumberFormat="1" applyFont="1" applyFill="1" applyBorder="1" applyAlignment="1">
      <alignment horizontal="center"/>
    </xf>
    <xf numFmtId="1" fontId="11" fillId="13" borderId="18" xfId="0" applyNumberFormat="1" applyFont="1" applyFill="1" applyBorder="1" applyAlignment="1">
      <alignment horizontal="center" vertical="center"/>
    </xf>
    <xf numFmtId="1" fontId="11" fillId="13" borderId="18" xfId="0" applyNumberFormat="1" applyFont="1" applyFill="1" applyBorder="1" applyAlignment="1">
      <alignment horizontal="center"/>
    </xf>
    <xf numFmtId="165" fontId="0" fillId="0" borderId="0" xfId="0" applyNumberFormat="1" applyAlignment="1">
      <alignment horizontal="right"/>
    </xf>
    <xf numFmtId="0" fontId="0" fillId="10" borderId="0" xfId="0" applyFill="1" applyAlignment="1">
      <alignment horizontal="center" vertical="center"/>
    </xf>
    <xf numFmtId="0" fontId="11" fillId="13" borderId="1" xfId="0" applyFont="1" applyFill="1" applyBorder="1" applyAlignment="1">
      <alignment horizontal="center"/>
    </xf>
    <xf numFmtId="0" fontId="0" fillId="0" borderId="18" xfId="0" applyBorder="1"/>
    <xf numFmtId="0" fontId="0" fillId="0" borderId="18" xfId="0" applyBorder="1" applyAlignment="1">
      <alignment horizontal="center"/>
    </xf>
    <xf numFmtId="1" fontId="0" fillId="0" borderId="1" xfId="0" applyNumberFormat="1" applyBorder="1" applyAlignment="1">
      <alignment horizontal="center" vertical="center"/>
    </xf>
    <xf numFmtId="0" fontId="0" fillId="8" borderId="0" xfId="0" applyFill="1" applyAlignment="1">
      <alignment horizontal="center"/>
    </xf>
    <xf numFmtId="0" fontId="11" fillId="13" borderId="18" xfId="0" applyFont="1" applyFill="1" applyBorder="1" applyAlignment="1">
      <alignment horizontal="center"/>
    </xf>
    <xf numFmtId="0" fontId="1" fillId="2" borderId="0" xfId="0" applyFont="1" applyFill="1" applyBorder="1" applyAlignment="1">
      <alignment horizontal="center"/>
    </xf>
    <xf numFmtId="0" fontId="12" fillId="0" borderId="0" xfId="0" applyFont="1" applyAlignment="1">
      <alignment horizontal="center"/>
    </xf>
    <xf numFmtId="0" fontId="0" fillId="10" borderId="0" xfId="0" applyFill="1" applyAlignment="1">
      <alignment horizontal="center" vertical="center" wrapText="1"/>
    </xf>
    <xf numFmtId="0" fontId="12" fillId="0" borderId="1" xfId="0" applyFont="1" applyBorder="1"/>
    <xf numFmtId="0" fontId="12" fillId="0" borderId="1" xfId="0" applyFont="1" applyBorder="1" applyAlignment="1">
      <alignment horizontal="center"/>
    </xf>
    <xf numFmtId="0" fontId="0" fillId="10" borderId="1" xfId="0" applyFill="1" applyBorder="1" applyAlignment="1">
      <alignment horizontal="center" vertical="center"/>
    </xf>
    <xf numFmtId="0" fontId="11" fillId="12" borderId="1" xfId="0" applyFont="1" applyFill="1" applyBorder="1"/>
    <xf numFmtId="0" fontId="13" fillId="12" borderId="1" xfId="0" applyFont="1" applyFill="1" applyBorder="1"/>
    <xf numFmtId="1" fontId="11" fillId="12" borderId="1" xfId="0" applyNumberFormat="1" applyFont="1" applyFill="1" applyBorder="1" applyAlignment="1">
      <alignment horizontal="center"/>
    </xf>
    <xf numFmtId="165" fontId="13" fillId="12" borderId="1" xfId="0" applyNumberFormat="1" applyFont="1" applyFill="1" applyBorder="1"/>
    <xf numFmtId="165" fontId="13" fillId="0" borderId="0" xfId="0" applyNumberFormat="1" applyFont="1"/>
    <xf numFmtId="10" fontId="0" fillId="0" borderId="0" xfId="1" applyNumberFormat="1" applyFont="1"/>
    <xf numFmtId="0" fontId="11" fillId="10" borderId="0" xfId="0" applyFont="1" applyFill="1"/>
    <xf numFmtId="165" fontId="11" fillId="12" borderId="1" xfId="0" applyNumberFormat="1" applyFont="1" applyFill="1" applyBorder="1"/>
    <xf numFmtId="165" fontId="13" fillId="0" borderId="17" xfId="0" applyNumberFormat="1" applyFont="1" applyBorder="1"/>
    <xf numFmtId="0" fontId="1" fillId="2" borderId="1" xfId="0" applyFont="1" applyFill="1" applyBorder="1" applyAlignment="1">
      <alignment vertical="top" wrapText="1"/>
    </xf>
    <xf numFmtId="0" fontId="1" fillId="2" borderId="1"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xf>
    <xf numFmtId="0" fontId="1" fillId="14" borderId="1" xfId="0" applyFont="1" applyFill="1" applyBorder="1"/>
    <xf numFmtId="0" fontId="0" fillId="0" borderId="0" xfId="0" applyFill="1" applyAlignment="1">
      <alignment vertical="top" wrapText="1"/>
    </xf>
    <xf numFmtId="0" fontId="0" fillId="0" borderId="0" xfId="0" applyFill="1" applyAlignment="1">
      <alignment wrapText="1"/>
    </xf>
    <xf numFmtId="0" fontId="0" fillId="0" borderId="0" xfId="0" applyAlignment="1">
      <alignment horizontal="right"/>
    </xf>
    <xf numFmtId="0" fontId="0" fillId="0" borderId="0" xfId="0" applyAlignment="1">
      <alignment horizontal="center"/>
    </xf>
    <xf numFmtId="0" fontId="9" fillId="0" borderId="0" xfId="0" applyFont="1" applyFill="1"/>
    <xf numFmtId="0" fontId="0" fillId="0" borderId="0" xfId="0" applyFill="1" applyAlignment="1">
      <alignment horizontal="center"/>
    </xf>
    <xf numFmtId="1" fontId="0" fillId="0" borderId="0" xfId="0" applyNumberFormat="1" applyBorder="1"/>
    <xf numFmtId="1" fontId="0" fillId="0" borderId="7" xfId="0" applyNumberFormat="1" applyBorder="1"/>
    <xf numFmtId="0" fontId="11" fillId="15" borderId="0" xfId="0" applyFont="1" applyFill="1"/>
    <xf numFmtId="1" fontId="11" fillId="15" borderId="0" xfId="0" applyNumberFormat="1" applyFont="1" applyFill="1"/>
    <xf numFmtId="1" fontId="11" fillId="15" borderId="15" xfId="0" applyNumberFormat="1" applyFont="1" applyFill="1" applyBorder="1" applyAlignment="1">
      <alignment horizontal="center"/>
    </xf>
    <xf numFmtId="0" fontId="0" fillId="16" borderId="11" xfId="0" applyFill="1" applyBorder="1"/>
    <xf numFmtId="0" fontId="0" fillId="16" borderId="12" xfId="0" applyFill="1" applyBorder="1"/>
    <xf numFmtId="0" fontId="0" fillId="16" borderId="13" xfId="0" applyFill="1" applyBorder="1"/>
    <xf numFmtId="0" fontId="0" fillId="16" borderId="12" xfId="0" applyFill="1" applyBorder="1" applyAlignment="1">
      <alignment horizontal="center" vertical="top"/>
    </xf>
    <xf numFmtId="0" fontId="0" fillId="16" borderId="12" xfId="0" applyFill="1" applyBorder="1" applyAlignment="1">
      <alignment horizontal="center" vertical="top" wrapText="1"/>
    </xf>
    <xf numFmtId="0" fontId="0" fillId="16" borderId="13" xfId="0" applyFill="1" applyBorder="1" applyAlignment="1">
      <alignment horizontal="center" vertical="top"/>
    </xf>
    <xf numFmtId="0" fontId="2" fillId="8" borderId="0" xfId="0" applyFont="1" applyFill="1"/>
    <xf numFmtId="0" fontId="0" fillId="0" borderId="0" xfId="0" applyAlignment="1">
      <alignment horizontal="center"/>
    </xf>
    <xf numFmtId="0" fontId="12" fillId="0" borderId="0" xfId="0" applyFont="1" applyAlignment="1">
      <alignment horizontal="center"/>
    </xf>
    <xf numFmtId="0" fontId="0" fillId="0" borderId="0" xfId="0" applyAlignment="1">
      <alignment horizontal="left" vertical="top" wrapText="1"/>
    </xf>
    <xf numFmtId="0" fontId="1" fillId="0" borderId="0" xfId="0" applyFont="1" applyAlignment="1">
      <alignment horizontal="center"/>
    </xf>
    <xf numFmtId="0" fontId="11" fillId="13" borderId="1" xfId="0" applyFont="1" applyFill="1" applyBorder="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6B5D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Operation</a:t>
            </a:r>
            <a:r>
              <a:rPr lang="en-GB" baseline="0"/>
              <a:t> vessels in number and value opportunity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'1.Surveys'!$A$423:$B$423</c:f>
              <c:strCache>
                <c:ptCount val="2"/>
                <c:pt idx="0">
                  <c:v>Vessels with track record</c:v>
                </c:pt>
                <c:pt idx="1">
                  <c:v>#</c:v>
                </c:pt>
              </c:strCache>
            </c:strRef>
          </c:tx>
          <c:spPr>
            <a:solidFill>
              <a:schemeClr val="accent1"/>
            </a:solidFill>
            <a:ln>
              <a:noFill/>
            </a:ln>
            <a:effectLst/>
          </c:spPr>
          <c:invertIfNegative val="0"/>
          <c:cat>
            <c:strRef>
              <c:f>'1.Surveys'!$C$422:$G$422</c:f>
              <c:strCache>
                <c:ptCount val="3"/>
                <c:pt idx="0">
                  <c:v>Environmental survey</c:v>
                </c:pt>
                <c:pt idx="1">
                  <c:v>Resource/metocean survey: buoy and sensor installation and operation
Floting metmast installation?</c:v>
                </c:pt>
                <c:pt idx="2">
                  <c:v>Geophysical/Geotechnical and hydrographical survey</c:v>
                </c:pt>
              </c:strCache>
            </c:strRef>
          </c:cat>
          <c:val>
            <c:numRef>
              <c:f>'1.Surveys'!$C$423:$G$423</c:f>
              <c:numCache>
                <c:formatCode>General</c:formatCode>
                <c:ptCount val="3"/>
                <c:pt idx="0">
                  <c:v>1</c:v>
                </c:pt>
                <c:pt idx="1">
                  <c:v>1</c:v>
                </c:pt>
                <c:pt idx="2">
                  <c:v>15</c:v>
                </c:pt>
              </c:numCache>
            </c:numRef>
          </c:val>
          <c:extLst>
            <c:ext xmlns:c16="http://schemas.microsoft.com/office/drawing/2014/chart" uri="{C3380CC4-5D6E-409C-BE32-E72D297353CC}">
              <c16:uniqueId val="{00000000-6B4F-4E73-AAB7-BA6F31E4D80C}"/>
            </c:ext>
          </c:extLst>
        </c:ser>
        <c:ser>
          <c:idx val="1"/>
          <c:order val="1"/>
          <c:tx>
            <c:strRef>
              <c:f>'1.Surveys'!$A$424:$B$424</c:f>
              <c:strCache>
                <c:ptCount val="2"/>
                <c:pt idx="0">
                  <c:v>Capable vessels</c:v>
                </c:pt>
                <c:pt idx="1">
                  <c:v>#</c:v>
                </c:pt>
              </c:strCache>
            </c:strRef>
          </c:tx>
          <c:spPr>
            <a:solidFill>
              <a:schemeClr val="accent2"/>
            </a:solidFill>
            <a:ln>
              <a:noFill/>
            </a:ln>
            <a:effectLst/>
          </c:spPr>
          <c:invertIfNegative val="0"/>
          <c:cat>
            <c:strRef>
              <c:f>'1.Surveys'!$C$422:$G$422</c:f>
              <c:strCache>
                <c:ptCount val="3"/>
                <c:pt idx="0">
                  <c:v>Environmental survey</c:v>
                </c:pt>
                <c:pt idx="1">
                  <c:v>Resource/metocean survey: buoy and sensor installation and operation
Floting metmast installation?</c:v>
                </c:pt>
                <c:pt idx="2">
                  <c:v>Geophysical/Geotechnical and hydrographical survey</c:v>
                </c:pt>
              </c:strCache>
            </c:strRef>
          </c:cat>
          <c:val>
            <c:numRef>
              <c:f>'1.Surveys'!$C$424:$G$424</c:f>
              <c:numCache>
                <c:formatCode>General</c:formatCode>
                <c:ptCount val="3"/>
                <c:pt idx="0">
                  <c:v>41</c:v>
                </c:pt>
                <c:pt idx="1">
                  <c:v>383</c:v>
                </c:pt>
                <c:pt idx="2">
                  <c:v>301</c:v>
                </c:pt>
              </c:numCache>
            </c:numRef>
          </c:val>
          <c:extLst>
            <c:ext xmlns:c16="http://schemas.microsoft.com/office/drawing/2014/chart" uri="{C3380CC4-5D6E-409C-BE32-E72D297353CC}">
              <c16:uniqueId val="{00000001-6B4F-4E73-AAB7-BA6F31E4D80C}"/>
            </c:ext>
          </c:extLst>
        </c:ser>
        <c:dLbls>
          <c:showLegendKey val="0"/>
          <c:showVal val="0"/>
          <c:showCatName val="0"/>
          <c:showSerName val="0"/>
          <c:showPercent val="0"/>
          <c:showBubbleSize val="0"/>
        </c:dLbls>
        <c:gapWidth val="219"/>
        <c:overlap val="-27"/>
        <c:axId val="5022816"/>
        <c:axId val="1899720032"/>
      </c:barChart>
      <c:barChart>
        <c:barDir val="col"/>
        <c:grouping val="clustered"/>
        <c:varyColors val="0"/>
        <c:ser>
          <c:idx val="2"/>
          <c:order val="2"/>
          <c:tx>
            <c:strRef>
              <c:f>'1.Surveys'!$A$425:$B$425</c:f>
              <c:strCache>
                <c:ptCount val="2"/>
                <c:pt idx="0">
                  <c:v>Vessel type value potential per GW</c:v>
                </c:pt>
                <c:pt idx="1">
                  <c:v>MNOK</c:v>
                </c:pt>
              </c:strCache>
            </c:strRef>
          </c:tx>
          <c:spPr>
            <a:solidFill>
              <a:schemeClr val="accent3"/>
            </a:solidFill>
            <a:ln>
              <a:noFill/>
            </a:ln>
            <a:effectLst/>
          </c:spPr>
          <c:invertIfNegative val="0"/>
          <c:cat>
            <c:strRef>
              <c:f>'1.Surveys'!$C$422:$G$422</c:f>
              <c:strCache>
                <c:ptCount val="3"/>
                <c:pt idx="0">
                  <c:v>Environmental survey</c:v>
                </c:pt>
                <c:pt idx="1">
                  <c:v>Resource/metocean survey: buoy and sensor installation and operation
Floting metmast installation?</c:v>
                </c:pt>
                <c:pt idx="2">
                  <c:v>Geophysical/Geotechnical and hydrographical survey</c:v>
                </c:pt>
              </c:strCache>
            </c:strRef>
          </c:cat>
          <c:val>
            <c:numRef>
              <c:f>'1.Surveys'!$C$425:$G$425</c:f>
              <c:numCache>
                <c:formatCode>0</c:formatCode>
                <c:ptCount val="3"/>
                <c:pt idx="0">
                  <c:v>43.318799999999996</c:v>
                </c:pt>
                <c:pt idx="1">
                  <c:v>19.252800000000001</c:v>
                </c:pt>
                <c:pt idx="2">
                  <c:v>65.700180000000003</c:v>
                </c:pt>
              </c:numCache>
            </c:numRef>
          </c:val>
          <c:extLst>
            <c:ext xmlns:c16="http://schemas.microsoft.com/office/drawing/2014/chart" uri="{C3380CC4-5D6E-409C-BE32-E72D297353CC}">
              <c16:uniqueId val="{00000002-6B4F-4E73-AAB7-BA6F31E4D80C}"/>
            </c:ext>
          </c:extLst>
        </c:ser>
        <c:dLbls>
          <c:showLegendKey val="0"/>
          <c:showVal val="0"/>
          <c:showCatName val="0"/>
          <c:showSerName val="0"/>
          <c:showPercent val="0"/>
          <c:showBubbleSize val="0"/>
        </c:dLbls>
        <c:gapWidth val="400"/>
        <c:axId val="1912212288"/>
        <c:axId val="1715585328"/>
      </c:barChart>
      <c:catAx>
        <c:axId val="5022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9720032"/>
        <c:crosses val="autoZero"/>
        <c:auto val="1"/>
        <c:lblAlgn val="ctr"/>
        <c:lblOffset val="100"/>
        <c:noMultiLvlLbl val="0"/>
      </c:catAx>
      <c:valAx>
        <c:axId val="1899720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22816"/>
        <c:crosses val="autoZero"/>
        <c:crossBetween val="between"/>
      </c:valAx>
      <c:valAx>
        <c:axId val="171558532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2212288"/>
        <c:crosses val="max"/>
        <c:crossBetween val="between"/>
      </c:valAx>
      <c:catAx>
        <c:axId val="1912212288"/>
        <c:scaling>
          <c:orientation val="minMax"/>
        </c:scaling>
        <c:delete val="1"/>
        <c:axPos val="b"/>
        <c:numFmt formatCode="General" sourceLinked="1"/>
        <c:majorTickMark val="out"/>
        <c:minorTickMark val="none"/>
        <c:tickLblPos val="nextTo"/>
        <c:crossAx val="171558532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Operation</a:t>
            </a:r>
            <a:r>
              <a:rPr lang="en-GB" baseline="0"/>
              <a:t> vessels in number and value opportunity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'Survey plot'!$C$7:$D$7</c:f>
              <c:strCache>
                <c:ptCount val="2"/>
                <c:pt idx="0">
                  <c:v>Vessels with track record</c:v>
                </c:pt>
                <c:pt idx="1">
                  <c:v>#</c:v>
                </c:pt>
              </c:strCache>
            </c:strRef>
          </c:tx>
          <c:spPr>
            <a:solidFill>
              <a:schemeClr val="accent1"/>
            </a:solidFill>
            <a:ln>
              <a:noFill/>
            </a:ln>
            <a:effectLst/>
          </c:spPr>
          <c:invertIfNegative val="0"/>
          <c:cat>
            <c:strRef>
              <c:f>'Survey plot'!$E$6:$G$6</c:f>
              <c:strCache>
                <c:ptCount val="3"/>
                <c:pt idx="0">
                  <c:v>Environmental survey</c:v>
                </c:pt>
                <c:pt idx="1">
                  <c:v>Resource/metocean survey: buoy and sensor installation and operation
</c:v>
                </c:pt>
                <c:pt idx="2">
                  <c:v>Geophysical/Geotechnical and hydrographical survey</c:v>
                </c:pt>
              </c:strCache>
            </c:strRef>
          </c:cat>
          <c:val>
            <c:numRef>
              <c:f>'Survey plot'!$E$7:$G$7</c:f>
              <c:numCache>
                <c:formatCode>0</c:formatCode>
                <c:ptCount val="3"/>
                <c:pt idx="0">
                  <c:v>1</c:v>
                </c:pt>
                <c:pt idx="1">
                  <c:v>1</c:v>
                </c:pt>
                <c:pt idx="2">
                  <c:v>15</c:v>
                </c:pt>
              </c:numCache>
            </c:numRef>
          </c:val>
          <c:extLst>
            <c:ext xmlns:c16="http://schemas.microsoft.com/office/drawing/2014/chart" uri="{C3380CC4-5D6E-409C-BE32-E72D297353CC}">
              <c16:uniqueId val="{00000000-5566-499D-99AA-1D10C8E46C66}"/>
            </c:ext>
          </c:extLst>
        </c:ser>
        <c:ser>
          <c:idx val="1"/>
          <c:order val="1"/>
          <c:tx>
            <c:strRef>
              <c:f>'Survey plot'!$C$8:$D$8</c:f>
              <c:strCache>
                <c:ptCount val="2"/>
                <c:pt idx="0">
                  <c:v>Capable vessels</c:v>
                </c:pt>
                <c:pt idx="1">
                  <c:v>#</c:v>
                </c:pt>
              </c:strCache>
            </c:strRef>
          </c:tx>
          <c:spPr>
            <a:solidFill>
              <a:schemeClr val="accent2"/>
            </a:solidFill>
            <a:ln>
              <a:noFill/>
            </a:ln>
            <a:effectLst/>
          </c:spPr>
          <c:invertIfNegative val="0"/>
          <c:cat>
            <c:strRef>
              <c:f>'Survey plot'!$E$6:$G$6</c:f>
              <c:strCache>
                <c:ptCount val="3"/>
                <c:pt idx="0">
                  <c:v>Environmental survey</c:v>
                </c:pt>
                <c:pt idx="1">
                  <c:v>Resource/metocean survey: buoy and sensor installation and operation
</c:v>
                </c:pt>
                <c:pt idx="2">
                  <c:v>Geophysical/Geotechnical and hydrographical survey</c:v>
                </c:pt>
              </c:strCache>
            </c:strRef>
          </c:cat>
          <c:val>
            <c:numRef>
              <c:f>'Survey plot'!$E$8:$G$8</c:f>
              <c:numCache>
                <c:formatCode>0</c:formatCode>
                <c:ptCount val="3"/>
                <c:pt idx="0">
                  <c:v>41</c:v>
                </c:pt>
                <c:pt idx="1">
                  <c:v>383</c:v>
                </c:pt>
                <c:pt idx="2">
                  <c:v>301</c:v>
                </c:pt>
              </c:numCache>
            </c:numRef>
          </c:val>
          <c:extLst>
            <c:ext xmlns:c16="http://schemas.microsoft.com/office/drawing/2014/chart" uri="{C3380CC4-5D6E-409C-BE32-E72D297353CC}">
              <c16:uniqueId val="{00000001-5566-499D-99AA-1D10C8E46C66}"/>
            </c:ext>
          </c:extLst>
        </c:ser>
        <c:dLbls>
          <c:showLegendKey val="0"/>
          <c:showVal val="0"/>
          <c:showCatName val="0"/>
          <c:showSerName val="0"/>
          <c:showPercent val="0"/>
          <c:showBubbleSize val="0"/>
        </c:dLbls>
        <c:gapWidth val="219"/>
        <c:overlap val="-27"/>
        <c:axId val="5022816"/>
        <c:axId val="1899720032"/>
      </c:barChart>
      <c:barChart>
        <c:barDir val="col"/>
        <c:grouping val="clustered"/>
        <c:varyColors val="0"/>
        <c:ser>
          <c:idx val="2"/>
          <c:order val="2"/>
          <c:tx>
            <c:strRef>
              <c:f>'Survey plot'!$C$9:$D$9</c:f>
              <c:strCache>
                <c:ptCount val="2"/>
                <c:pt idx="0">
                  <c:v>Vessel type value potential per GW</c:v>
                </c:pt>
                <c:pt idx="1">
                  <c:v>MNOK</c:v>
                </c:pt>
              </c:strCache>
            </c:strRef>
          </c:tx>
          <c:spPr>
            <a:solidFill>
              <a:schemeClr val="accent3"/>
            </a:solidFill>
            <a:ln>
              <a:noFill/>
            </a:ln>
            <a:effectLst/>
          </c:spPr>
          <c:invertIfNegative val="0"/>
          <c:cat>
            <c:strRef>
              <c:f>'Survey plot'!$E$6:$G$6</c:f>
              <c:strCache>
                <c:ptCount val="3"/>
                <c:pt idx="0">
                  <c:v>Environmental survey</c:v>
                </c:pt>
                <c:pt idx="1">
                  <c:v>Resource/metocean survey: buoy and sensor installation and operation
</c:v>
                </c:pt>
                <c:pt idx="2">
                  <c:v>Geophysical/Geotechnical and hydrographical survey</c:v>
                </c:pt>
              </c:strCache>
            </c:strRef>
          </c:cat>
          <c:val>
            <c:numRef>
              <c:f>'Survey plot'!$E$9:$G$9</c:f>
              <c:numCache>
                <c:formatCode>0</c:formatCode>
                <c:ptCount val="3"/>
                <c:pt idx="0">
                  <c:v>43.318799999999996</c:v>
                </c:pt>
                <c:pt idx="1">
                  <c:v>19.252800000000001</c:v>
                </c:pt>
                <c:pt idx="2">
                  <c:v>65.700180000000003</c:v>
                </c:pt>
              </c:numCache>
            </c:numRef>
          </c:val>
          <c:extLst>
            <c:ext xmlns:c16="http://schemas.microsoft.com/office/drawing/2014/chart" uri="{C3380CC4-5D6E-409C-BE32-E72D297353CC}">
              <c16:uniqueId val="{00000002-5566-499D-99AA-1D10C8E46C66}"/>
            </c:ext>
          </c:extLst>
        </c:ser>
        <c:dLbls>
          <c:showLegendKey val="0"/>
          <c:showVal val="0"/>
          <c:showCatName val="0"/>
          <c:showSerName val="0"/>
          <c:showPercent val="0"/>
          <c:showBubbleSize val="0"/>
        </c:dLbls>
        <c:gapWidth val="400"/>
        <c:axId val="1912212288"/>
        <c:axId val="1715585328"/>
      </c:barChart>
      <c:catAx>
        <c:axId val="5022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9720032"/>
        <c:crosses val="autoZero"/>
        <c:auto val="1"/>
        <c:lblAlgn val="ctr"/>
        <c:lblOffset val="100"/>
        <c:noMultiLvlLbl val="0"/>
      </c:catAx>
      <c:valAx>
        <c:axId val="1899720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22816"/>
        <c:crosses val="autoZero"/>
        <c:crossBetween val="between"/>
      </c:valAx>
      <c:valAx>
        <c:axId val="171558532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2212288"/>
        <c:crosses val="max"/>
        <c:crossBetween val="between"/>
      </c:valAx>
      <c:catAx>
        <c:axId val="1912212288"/>
        <c:scaling>
          <c:orientation val="minMax"/>
        </c:scaling>
        <c:delete val="1"/>
        <c:axPos val="b"/>
        <c:numFmt formatCode="General" sourceLinked="1"/>
        <c:majorTickMark val="out"/>
        <c:minorTickMark val="none"/>
        <c:tickLblPos val="nextTo"/>
        <c:crossAx val="171558532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Operation vessels in number and value opportunity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'Project logistics plot'!$C$7:$D$7</c:f>
              <c:strCache>
                <c:ptCount val="2"/>
                <c:pt idx="0">
                  <c:v>Vessels with track record</c:v>
                </c:pt>
                <c:pt idx="1">
                  <c:v>#</c:v>
                </c:pt>
              </c:strCache>
            </c:strRef>
          </c:tx>
          <c:spPr>
            <a:solidFill>
              <a:schemeClr val="accent1"/>
            </a:solidFill>
            <a:ln>
              <a:noFill/>
            </a:ln>
            <a:effectLst/>
          </c:spPr>
          <c:invertIfNegative val="0"/>
          <c:cat>
            <c:strRef>
              <c:f>'Project logistics plot'!$E$6:$G$6</c:f>
              <c:strCache>
                <c:ptCount val="3"/>
                <c:pt idx="0">
                  <c:v>Heavy transport - blades</c:v>
                </c:pt>
                <c:pt idx="1">
                  <c:v>Heavy transport - towers/foundations/TP</c:v>
                </c:pt>
                <c:pt idx="2">
                  <c:v>Heavy transport - nacelles</c:v>
                </c:pt>
              </c:strCache>
            </c:strRef>
          </c:cat>
          <c:val>
            <c:numRef>
              <c:f>'Project logistics plot'!$E$7:$G$7</c:f>
              <c:numCache>
                <c:formatCode>0</c:formatCode>
                <c:ptCount val="3"/>
                <c:pt idx="0">
                  <c:v>12</c:v>
                </c:pt>
                <c:pt idx="1">
                  <c:v>6</c:v>
                </c:pt>
                <c:pt idx="2">
                  <c:v>9</c:v>
                </c:pt>
              </c:numCache>
            </c:numRef>
          </c:val>
          <c:extLst>
            <c:ext xmlns:c16="http://schemas.microsoft.com/office/drawing/2014/chart" uri="{C3380CC4-5D6E-409C-BE32-E72D297353CC}">
              <c16:uniqueId val="{00000000-C2D1-4CD4-A9EC-2C8798CF933C}"/>
            </c:ext>
          </c:extLst>
        </c:ser>
        <c:ser>
          <c:idx val="1"/>
          <c:order val="1"/>
          <c:tx>
            <c:strRef>
              <c:f>'Project logistics plot'!$C$8:$D$8</c:f>
              <c:strCache>
                <c:ptCount val="2"/>
                <c:pt idx="0">
                  <c:v>Capable vessels</c:v>
                </c:pt>
                <c:pt idx="1">
                  <c:v>#</c:v>
                </c:pt>
              </c:strCache>
            </c:strRef>
          </c:tx>
          <c:spPr>
            <a:solidFill>
              <a:schemeClr val="accent2"/>
            </a:solidFill>
            <a:ln>
              <a:noFill/>
            </a:ln>
            <a:effectLst/>
          </c:spPr>
          <c:invertIfNegative val="0"/>
          <c:cat>
            <c:strRef>
              <c:f>'Project logistics plot'!$E$6:$G$6</c:f>
              <c:strCache>
                <c:ptCount val="3"/>
                <c:pt idx="0">
                  <c:v>Heavy transport - blades</c:v>
                </c:pt>
                <c:pt idx="1">
                  <c:v>Heavy transport - towers/foundations/TP</c:v>
                </c:pt>
                <c:pt idx="2">
                  <c:v>Heavy transport - nacelles</c:v>
                </c:pt>
              </c:strCache>
            </c:strRef>
          </c:cat>
          <c:val>
            <c:numRef>
              <c:f>'Project logistics plot'!$E$8:$G$8</c:f>
              <c:numCache>
                <c:formatCode>0</c:formatCode>
                <c:ptCount val="3"/>
                <c:pt idx="0">
                  <c:v>35</c:v>
                </c:pt>
                <c:pt idx="1">
                  <c:v>29</c:v>
                </c:pt>
                <c:pt idx="2">
                  <c:v>32</c:v>
                </c:pt>
              </c:numCache>
            </c:numRef>
          </c:val>
          <c:extLst>
            <c:ext xmlns:c16="http://schemas.microsoft.com/office/drawing/2014/chart" uri="{C3380CC4-5D6E-409C-BE32-E72D297353CC}">
              <c16:uniqueId val="{00000001-C2D1-4CD4-A9EC-2C8798CF933C}"/>
            </c:ext>
          </c:extLst>
        </c:ser>
        <c:dLbls>
          <c:showLegendKey val="0"/>
          <c:showVal val="0"/>
          <c:showCatName val="0"/>
          <c:showSerName val="0"/>
          <c:showPercent val="0"/>
          <c:showBubbleSize val="0"/>
        </c:dLbls>
        <c:gapWidth val="219"/>
        <c:overlap val="-27"/>
        <c:axId val="1785253040"/>
        <c:axId val="1904660560"/>
      </c:barChart>
      <c:barChart>
        <c:barDir val="col"/>
        <c:grouping val="clustered"/>
        <c:varyColors val="0"/>
        <c:ser>
          <c:idx val="2"/>
          <c:order val="2"/>
          <c:tx>
            <c:strRef>
              <c:f>'Project logistics plot'!$C$9:$D$9</c:f>
              <c:strCache>
                <c:ptCount val="2"/>
                <c:pt idx="0">
                  <c:v>Vessel type value potential per GW</c:v>
                </c:pt>
                <c:pt idx="1">
                  <c:v>MNOK</c:v>
                </c:pt>
              </c:strCache>
            </c:strRef>
          </c:tx>
          <c:spPr>
            <a:solidFill>
              <a:schemeClr val="accent3"/>
            </a:solidFill>
            <a:ln>
              <a:noFill/>
            </a:ln>
            <a:effectLst/>
          </c:spPr>
          <c:invertIfNegative val="0"/>
          <c:cat>
            <c:strRef>
              <c:f>'Project logistics plot'!$E$6:$G$6</c:f>
              <c:strCache>
                <c:ptCount val="3"/>
                <c:pt idx="0">
                  <c:v>Heavy transport - blades</c:v>
                </c:pt>
                <c:pt idx="1">
                  <c:v>Heavy transport - towers/foundations/TP</c:v>
                </c:pt>
                <c:pt idx="2">
                  <c:v>Heavy transport - nacelles</c:v>
                </c:pt>
              </c:strCache>
            </c:strRef>
          </c:cat>
          <c:val>
            <c:numRef>
              <c:f>'Project logistics plot'!$E$9:$G$9</c:f>
              <c:numCache>
                <c:formatCode>0</c:formatCode>
                <c:ptCount val="3"/>
                <c:pt idx="0">
                  <c:v>23.063250000000004</c:v>
                </c:pt>
                <c:pt idx="1">
                  <c:v>65.345875000000007</c:v>
                </c:pt>
                <c:pt idx="2">
                  <c:v>6.0164999999999997</c:v>
                </c:pt>
              </c:numCache>
            </c:numRef>
          </c:val>
          <c:extLst>
            <c:ext xmlns:c16="http://schemas.microsoft.com/office/drawing/2014/chart" uri="{C3380CC4-5D6E-409C-BE32-E72D297353CC}">
              <c16:uniqueId val="{00000002-C2D1-4CD4-A9EC-2C8798CF933C}"/>
            </c:ext>
          </c:extLst>
        </c:ser>
        <c:dLbls>
          <c:showLegendKey val="0"/>
          <c:showVal val="0"/>
          <c:showCatName val="0"/>
          <c:showSerName val="0"/>
          <c:showPercent val="0"/>
          <c:showBubbleSize val="0"/>
        </c:dLbls>
        <c:gapWidth val="400"/>
        <c:axId val="5018816"/>
        <c:axId val="1899708384"/>
      </c:barChart>
      <c:catAx>
        <c:axId val="178525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4660560"/>
        <c:crosses val="autoZero"/>
        <c:auto val="1"/>
        <c:lblAlgn val="ctr"/>
        <c:lblOffset val="100"/>
        <c:noMultiLvlLbl val="0"/>
      </c:catAx>
      <c:valAx>
        <c:axId val="1904660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253040"/>
        <c:crosses val="autoZero"/>
        <c:crossBetween val="between"/>
      </c:valAx>
      <c:valAx>
        <c:axId val="18997083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8816"/>
        <c:crosses val="max"/>
        <c:crossBetween val="between"/>
      </c:valAx>
      <c:catAx>
        <c:axId val="5018816"/>
        <c:scaling>
          <c:orientation val="minMax"/>
        </c:scaling>
        <c:delete val="1"/>
        <c:axPos val="b"/>
        <c:numFmt formatCode="General" sourceLinked="1"/>
        <c:majorTickMark val="out"/>
        <c:minorTickMark val="none"/>
        <c:tickLblPos val="nextTo"/>
        <c:crossAx val="189970838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Operation</a:t>
            </a:r>
            <a:r>
              <a:rPr lang="en-GB" baseline="0"/>
              <a:t> vessels in number and value opportunity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'FWT construction plot'!$C$9:$E$9</c:f>
              <c:strCache>
                <c:ptCount val="3"/>
                <c:pt idx="0">
                  <c:v>Vessels with track record</c:v>
                </c:pt>
                <c:pt idx="1">
                  <c:v>#</c:v>
                </c:pt>
              </c:strCache>
            </c:strRef>
          </c:tx>
          <c:spPr>
            <a:solidFill>
              <a:schemeClr val="accent1"/>
            </a:solidFill>
            <a:ln>
              <a:noFill/>
            </a:ln>
            <a:effectLst/>
          </c:spPr>
          <c:invertIfNegative val="0"/>
          <c:cat>
            <c:strRef>
              <c:f>'FWT construction plot'!$F$8:$J$8</c:f>
              <c:strCache>
                <c:ptCount val="5"/>
                <c:pt idx="0">
                  <c:v>FWT positioning (Tug)</c:v>
                </c:pt>
                <c:pt idx="1">
                  <c:v>Mooring prelay/hook-up (AHTS)</c:v>
                </c:pt>
                <c:pt idx="2">
                  <c:v>FWT construction (Crane vessel)</c:v>
                </c:pt>
                <c:pt idx="3">
                  <c:v>Securing site (guard vsl)</c:v>
                </c:pt>
                <c:pt idx="4">
                  <c:v>Construction barge</c:v>
                </c:pt>
              </c:strCache>
            </c:strRef>
          </c:cat>
          <c:val>
            <c:numRef>
              <c:f>'FWT construction plot'!$F$9:$J$9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D3D8-4C2C-A4FC-C8BEFFF4C8DE}"/>
            </c:ext>
          </c:extLst>
        </c:ser>
        <c:ser>
          <c:idx val="1"/>
          <c:order val="1"/>
          <c:tx>
            <c:strRef>
              <c:f>'FWT construction plot'!$C$10:$E$10</c:f>
              <c:strCache>
                <c:ptCount val="3"/>
                <c:pt idx="0">
                  <c:v>Capable vessels</c:v>
                </c:pt>
                <c:pt idx="1">
                  <c:v>#</c:v>
                </c:pt>
              </c:strCache>
            </c:strRef>
          </c:tx>
          <c:spPr>
            <a:solidFill>
              <a:schemeClr val="accent2"/>
            </a:solidFill>
            <a:ln>
              <a:noFill/>
            </a:ln>
            <a:effectLst/>
          </c:spPr>
          <c:invertIfNegative val="0"/>
          <c:cat>
            <c:strRef>
              <c:f>'FWT construction plot'!$F$8:$J$8</c:f>
              <c:strCache>
                <c:ptCount val="5"/>
                <c:pt idx="0">
                  <c:v>FWT positioning (Tug)</c:v>
                </c:pt>
                <c:pt idx="1">
                  <c:v>Mooring prelay/hook-up (AHTS)</c:v>
                </c:pt>
                <c:pt idx="2">
                  <c:v>FWT construction (Crane vessel)</c:v>
                </c:pt>
                <c:pt idx="3">
                  <c:v>Securing site (guard vsl)</c:v>
                </c:pt>
                <c:pt idx="4">
                  <c:v>Construction barge</c:v>
                </c:pt>
              </c:strCache>
            </c:strRef>
          </c:cat>
          <c:val>
            <c:numRef>
              <c:f>'FWT construction plot'!$F$10:$J$10</c:f>
              <c:numCache>
                <c:formatCode>General</c:formatCode>
                <c:ptCount val="5"/>
                <c:pt idx="0">
                  <c:v>13</c:v>
                </c:pt>
                <c:pt idx="1">
                  <c:v>16</c:v>
                </c:pt>
                <c:pt idx="2">
                  <c:v>8</c:v>
                </c:pt>
                <c:pt idx="3">
                  <c:v>0</c:v>
                </c:pt>
                <c:pt idx="4">
                  <c:v>0</c:v>
                </c:pt>
              </c:numCache>
            </c:numRef>
          </c:val>
          <c:extLst>
            <c:ext xmlns:c16="http://schemas.microsoft.com/office/drawing/2014/chart" uri="{C3380CC4-5D6E-409C-BE32-E72D297353CC}">
              <c16:uniqueId val="{00000001-D3D8-4C2C-A4FC-C8BEFFF4C8DE}"/>
            </c:ext>
          </c:extLst>
        </c:ser>
        <c:dLbls>
          <c:showLegendKey val="0"/>
          <c:showVal val="0"/>
          <c:showCatName val="0"/>
          <c:showSerName val="0"/>
          <c:showPercent val="0"/>
          <c:showBubbleSize val="0"/>
        </c:dLbls>
        <c:gapWidth val="219"/>
        <c:overlap val="-27"/>
        <c:axId val="5020016"/>
        <c:axId val="1899717120"/>
      </c:barChart>
      <c:barChart>
        <c:barDir val="col"/>
        <c:grouping val="clustered"/>
        <c:varyColors val="0"/>
        <c:ser>
          <c:idx val="2"/>
          <c:order val="2"/>
          <c:tx>
            <c:strRef>
              <c:f>'FWT construction plot'!$C$11:$E$11</c:f>
              <c:strCache>
                <c:ptCount val="3"/>
                <c:pt idx="0">
                  <c:v>Vessel type value potential per GW right hand scale</c:v>
                </c:pt>
                <c:pt idx="1">
                  <c:v>MNOK</c:v>
                </c:pt>
              </c:strCache>
            </c:strRef>
          </c:tx>
          <c:spPr>
            <a:solidFill>
              <a:schemeClr val="accent3"/>
            </a:solidFill>
            <a:ln>
              <a:noFill/>
            </a:ln>
            <a:effectLst/>
          </c:spPr>
          <c:invertIfNegative val="0"/>
          <c:cat>
            <c:strRef>
              <c:f>'FWT construction plot'!$F$8:$J$8</c:f>
              <c:strCache>
                <c:ptCount val="5"/>
                <c:pt idx="0">
                  <c:v>FWT positioning (Tug)</c:v>
                </c:pt>
                <c:pt idx="1">
                  <c:v>Mooring prelay/hook-up (AHTS)</c:v>
                </c:pt>
                <c:pt idx="2">
                  <c:v>FWT construction (Crane vessel)</c:v>
                </c:pt>
                <c:pt idx="3">
                  <c:v>Securing site (guard vsl)</c:v>
                </c:pt>
                <c:pt idx="4">
                  <c:v>Construction barge</c:v>
                </c:pt>
              </c:strCache>
            </c:strRef>
          </c:cat>
          <c:val>
            <c:numRef>
              <c:f>'FWT construction plot'!$F$11:$J$11</c:f>
              <c:numCache>
                <c:formatCode>0</c:formatCode>
                <c:ptCount val="5"/>
                <c:pt idx="0">
                  <c:v>22.461599999999997</c:v>
                </c:pt>
                <c:pt idx="1">
                  <c:v>51.019919999999999</c:v>
                </c:pt>
                <c:pt idx="2">
                  <c:v>320.88</c:v>
                </c:pt>
                <c:pt idx="3">
                  <c:v>65.880674999999997</c:v>
                </c:pt>
                <c:pt idx="4">
                  <c:v>48.131999999999998</c:v>
                </c:pt>
              </c:numCache>
            </c:numRef>
          </c:val>
          <c:extLst>
            <c:ext xmlns:c16="http://schemas.microsoft.com/office/drawing/2014/chart" uri="{C3380CC4-5D6E-409C-BE32-E72D297353CC}">
              <c16:uniqueId val="{00000002-D3D8-4C2C-A4FC-C8BEFFF4C8DE}"/>
            </c:ext>
          </c:extLst>
        </c:ser>
        <c:dLbls>
          <c:showLegendKey val="0"/>
          <c:showVal val="0"/>
          <c:showCatName val="0"/>
          <c:showSerName val="0"/>
          <c:showPercent val="0"/>
          <c:showBubbleSize val="0"/>
        </c:dLbls>
        <c:gapWidth val="400"/>
        <c:axId val="1541903728"/>
        <c:axId val="1397777648"/>
      </c:barChart>
      <c:catAx>
        <c:axId val="502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9717120"/>
        <c:crosses val="autoZero"/>
        <c:auto val="1"/>
        <c:lblAlgn val="ctr"/>
        <c:lblOffset val="100"/>
        <c:noMultiLvlLbl val="0"/>
      </c:catAx>
      <c:valAx>
        <c:axId val="1899717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20016"/>
        <c:crosses val="autoZero"/>
        <c:crossBetween val="between"/>
      </c:valAx>
      <c:valAx>
        <c:axId val="139777764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1903728"/>
        <c:crosses val="max"/>
        <c:crossBetween val="between"/>
      </c:valAx>
      <c:catAx>
        <c:axId val="1541903728"/>
        <c:scaling>
          <c:orientation val="minMax"/>
        </c:scaling>
        <c:delete val="1"/>
        <c:axPos val="b"/>
        <c:numFmt formatCode="General" sourceLinked="1"/>
        <c:majorTickMark val="out"/>
        <c:minorTickMark val="none"/>
        <c:tickLblPos val="nextTo"/>
        <c:crossAx val="139777764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Operation</a:t>
            </a:r>
            <a:r>
              <a:rPr lang="en-GB" baseline="0"/>
              <a:t> vessels in number and value opportunity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'Cable lay plot'!$C$11</c:f>
              <c:strCache>
                <c:ptCount val="1"/>
                <c:pt idx="0">
                  <c:v>With track record #</c:v>
                </c:pt>
              </c:strCache>
            </c:strRef>
          </c:tx>
          <c:spPr>
            <a:solidFill>
              <a:schemeClr val="accent1"/>
            </a:solidFill>
            <a:ln>
              <a:noFill/>
            </a:ln>
            <a:effectLst/>
          </c:spPr>
          <c:invertIfNegative val="0"/>
          <c:cat>
            <c:strRef>
              <c:f>'Cable lay plot'!$D$10:$J$10</c:f>
              <c:strCache>
                <c:ptCount val="7"/>
                <c:pt idx="0">
                  <c:v>Array cable lay</c:v>
                </c:pt>
                <c:pt idx="1">
                  <c:v>Export cable lay</c:v>
                </c:pt>
                <c:pt idx="2">
                  <c:v>Cable burial</c:v>
                </c:pt>
                <c:pt idx="3">
                  <c:v>Rock installation/dumping</c:v>
                </c:pt>
                <c:pt idx="4">
                  <c:v>Trenching</c:v>
                </c:pt>
                <c:pt idx="5">
                  <c:v>Pull-in</c:v>
                </c:pt>
                <c:pt idx="6">
                  <c:v>ROV</c:v>
                </c:pt>
              </c:strCache>
            </c:strRef>
          </c:cat>
          <c:val>
            <c:numRef>
              <c:f>'Cable lay plot'!$D$11:$J$11</c:f>
              <c:numCache>
                <c:formatCode>General</c:formatCode>
                <c:ptCount val="7"/>
                <c:pt idx="0">
                  <c:v>28</c:v>
                </c:pt>
                <c:pt idx="1">
                  <c:v>3</c:v>
                </c:pt>
                <c:pt idx="2">
                  <c:v>5</c:v>
                </c:pt>
                <c:pt idx="3">
                  <c:v>6</c:v>
                </c:pt>
                <c:pt idx="4">
                  <c:v>0</c:v>
                </c:pt>
                <c:pt idx="5">
                  <c:v>0</c:v>
                </c:pt>
                <c:pt idx="6">
                  <c:v>0</c:v>
                </c:pt>
              </c:numCache>
            </c:numRef>
          </c:val>
          <c:extLst>
            <c:ext xmlns:c16="http://schemas.microsoft.com/office/drawing/2014/chart" uri="{C3380CC4-5D6E-409C-BE32-E72D297353CC}">
              <c16:uniqueId val="{00000000-161F-42F2-B692-999635E42FC8}"/>
            </c:ext>
          </c:extLst>
        </c:ser>
        <c:ser>
          <c:idx val="1"/>
          <c:order val="1"/>
          <c:tx>
            <c:strRef>
              <c:f>'Cable lay plot'!$C$12</c:f>
              <c:strCache>
                <c:ptCount val="1"/>
                <c:pt idx="0">
                  <c:v>Capable vessels #</c:v>
                </c:pt>
              </c:strCache>
            </c:strRef>
          </c:tx>
          <c:spPr>
            <a:solidFill>
              <a:schemeClr val="accent2"/>
            </a:solidFill>
            <a:ln>
              <a:noFill/>
            </a:ln>
            <a:effectLst/>
          </c:spPr>
          <c:invertIfNegative val="0"/>
          <c:cat>
            <c:strRef>
              <c:f>'Cable lay plot'!$D$10:$J$10</c:f>
              <c:strCache>
                <c:ptCount val="7"/>
                <c:pt idx="0">
                  <c:v>Array cable lay</c:v>
                </c:pt>
                <c:pt idx="1">
                  <c:v>Export cable lay</c:v>
                </c:pt>
                <c:pt idx="2">
                  <c:v>Cable burial</c:v>
                </c:pt>
                <c:pt idx="3">
                  <c:v>Rock installation/dumping</c:v>
                </c:pt>
                <c:pt idx="4">
                  <c:v>Trenching</c:v>
                </c:pt>
                <c:pt idx="5">
                  <c:v>Pull-in</c:v>
                </c:pt>
                <c:pt idx="6">
                  <c:v>ROV</c:v>
                </c:pt>
              </c:strCache>
            </c:strRef>
          </c:cat>
          <c:val>
            <c:numRef>
              <c:f>'Cable lay plot'!$D$12:$J$12</c:f>
              <c:numCache>
                <c:formatCode>General</c:formatCode>
                <c:ptCount val="7"/>
                <c:pt idx="0">
                  <c:v>45</c:v>
                </c:pt>
                <c:pt idx="1">
                  <c:v>7</c:v>
                </c:pt>
                <c:pt idx="2">
                  <c:v>146</c:v>
                </c:pt>
                <c:pt idx="3">
                  <c:v>110</c:v>
                </c:pt>
                <c:pt idx="4">
                  <c:v>69</c:v>
                </c:pt>
                <c:pt idx="5">
                  <c:v>0</c:v>
                </c:pt>
                <c:pt idx="6">
                  <c:v>0</c:v>
                </c:pt>
              </c:numCache>
            </c:numRef>
          </c:val>
          <c:extLst>
            <c:ext xmlns:c16="http://schemas.microsoft.com/office/drawing/2014/chart" uri="{C3380CC4-5D6E-409C-BE32-E72D297353CC}">
              <c16:uniqueId val="{00000001-161F-42F2-B692-999635E42FC8}"/>
            </c:ext>
          </c:extLst>
        </c:ser>
        <c:dLbls>
          <c:showLegendKey val="0"/>
          <c:showVal val="0"/>
          <c:showCatName val="0"/>
          <c:showSerName val="0"/>
          <c:showPercent val="0"/>
          <c:showBubbleSize val="0"/>
        </c:dLbls>
        <c:gapWidth val="219"/>
        <c:overlap val="-27"/>
        <c:axId val="1784660912"/>
        <c:axId val="1783382528"/>
      </c:barChart>
      <c:barChart>
        <c:barDir val="col"/>
        <c:grouping val="clustered"/>
        <c:varyColors val="0"/>
        <c:ser>
          <c:idx val="2"/>
          <c:order val="2"/>
          <c:tx>
            <c:strRef>
              <c:f>'Cable lay plot'!$C$13</c:f>
              <c:strCache>
                <c:ptCount val="1"/>
                <c:pt idx="0">
                  <c:v>Operation value opportunity right hand scale MNOK</c:v>
                </c:pt>
              </c:strCache>
            </c:strRef>
          </c:tx>
          <c:spPr>
            <a:solidFill>
              <a:schemeClr val="accent3"/>
            </a:solidFill>
            <a:ln>
              <a:noFill/>
            </a:ln>
            <a:effectLst/>
          </c:spPr>
          <c:invertIfNegative val="0"/>
          <c:cat>
            <c:strRef>
              <c:f>'Cable lay plot'!$D$10:$J$10</c:f>
              <c:strCache>
                <c:ptCount val="7"/>
                <c:pt idx="0">
                  <c:v>Array cable lay</c:v>
                </c:pt>
                <c:pt idx="1">
                  <c:v>Export cable lay</c:v>
                </c:pt>
                <c:pt idx="2">
                  <c:v>Cable burial</c:v>
                </c:pt>
                <c:pt idx="3">
                  <c:v>Rock installation/dumping</c:v>
                </c:pt>
                <c:pt idx="4">
                  <c:v>Trenching</c:v>
                </c:pt>
                <c:pt idx="5">
                  <c:v>Pull-in</c:v>
                </c:pt>
                <c:pt idx="6">
                  <c:v>ROV</c:v>
                </c:pt>
              </c:strCache>
            </c:strRef>
          </c:cat>
          <c:val>
            <c:numRef>
              <c:f>'Cable lay plot'!$D$13:$J$13</c:f>
              <c:numCache>
                <c:formatCode>0</c:formatCode>
                <c:ptCount val="7"/>
                <c:pt idx="0">
                  <c:v>421.15499999999997</c:v>
                </c:pt>
                <c:pt idx="1">
                  <c:v>541.48500000000001</c:v>
                </c:pt>
                <c:pt idx="2">
                  <c:v>86.236500000000007</c:v>
                </c:pt>
                <c:pt idx="3">
                  <c:v>17.447849999999999</c:v>
                </c:pt>
                <c:pt idx="4">
                  <c:v>155.22569999999999</c:v>
                </c:pt>
                <c:pt idx="5">
                  <c:v>38.104500000000002</c:v>
                </c:pt>
                <c:pt idx="6">
                  <c:v>12.07311</c:v>
                </c:pt>
              </c:numCache>
            </c:numRef>
          </c:val>
          <c:extLst>
            <c:ext xmlns:c16="http://schemas.microsoft.com/office/drawing/2014/chart" uri="{C3380CC4-5D6E-409C-BE32-E72D297353CC}">
              <c16:uniqueId val="{00000002-161F-42F2-B692-999635E42FC8}"/>
            </c:ext>
          </c:extLst>
        </c:ser>
        <c:dLbls>
          <c:showLegendKey val="0"/>
          <c:showVal val="0"/>
          <c:showCatName val="0"/>
          <c:showSerName val="0"/>
          <c:showPercent val="0"/>
          <c:showBubbleSize val="0"/>
        </c:dLbls>
        <c:gapWidth val="400"/>
        <c:axId val="166709424"/>
        <c:axId val="1397776816"/>
      </c:barChart>
      <c:catAx>
        <c:axId val="178466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3382528"/>
        <c:crosses val="autoZero"/>
        <c:auto val="1"/>
        <c:lblAlgn val="ctr"/>
        <c:lblOffset val="100"/>
        <c:noMultiLvlLbl val="0"/>
      </c:catAx>
      <c:valAx>
        <c:axId val="1783382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4660912"/>
        <c:crosses val="autoZero"/>
        <c:crossBetween val="between"/>
      </c:valAx>
      <c:valAx>
        <c:axId val="139777681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709424"/>
        <c:crosses val="max"/>
        <c:crossBetween val="between"/>
      </c:valAx>
      <c:catAx>
        <c:axId val="166709424"/>
        <c:scaling>
          <c:orientation val="minMax"/>
        </c:scaling>
        <c:delete val="1"/>
        <c:axPos val="b"/>
        <c:numFmt formatCode="General" sourceLinked="1"/>
        <c:majorTickMark val="out"/>
        <c:minorTickMark val="none"/>
        <c:tickLblPos val="nextTo"/>
        <c:crossAx val="139777681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Operation vessels in number and value opportunity</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'5.Installation plot'!$D$7:$E$7</c:f>
              <c:strCache>
                <c:ptCount val="2"/>
                <c:pt idx="0">
                  <c:v>Vessels with track record</c:v>
                </c:pt>
                <c:pt idx="1">
                  <c:v>#</c:v>
                </c:pt>
              </c:strCache>
            </c:strRef>
          </c:tx>
          <c:spPr>
            <a:solidFill>
              <a:schemeClr val="accent1"/>
            </a:solidFill>
            <a:ln>
              <a:noFill/>
            </a:ln>
            <a:effectLst/>
          </c:spPr>
          <c:invertIfNegative val="0"/>
          <c:cat>
            <c:strRef>
              <c:f>'5.Installation plot'!$F$6:$L$6</c:f>
              <c:strCache>
                <c:ptCount val="7"/>
                <c:pt idx="0">
                  <c:v>Substation mooring installation (same as for FWT and common sum of value)?</c:v>
                </c:pt>
                <c:pt idx="1">
                  <c:v>Substation and FWT towing to site</c:v>
                </c:pt>
                <c:pt idx="2">
                  <c:v>Anchor and mooring lines installation</c:v>
                </c:pt>
                <c:pt idx="3">
                  <c:v>Substation and FWT hook-up</c:v>
                </c:pt>
                <c:pt idx="4">
                  <c:v>Accommodation service (SOV)</c:v>
                </c:pt>
                <c:pt idx="5">
                  <c:v>Guard vessel</c:v>
                </c:pt>
                <c:pt idx="6">
                  <c:v>Rock dumping</c:v>
                </c:pt>
              </c:strCache>
            </c:strRef>
          </c:cat>
          <c:val>
            <c:numRef>
              <c:f>'5.Installation plot'!$F$7:$L$7</c:f>
              <c:numCache>
                <c:formatCode>General</c:formatCode>
                <c:ptCount val="7"/>
                <c:pt idx="0">
                  <c:v>1</c:v>
                </c:pt>
                <c:pt idx="1">
                  <c:v>1</c:v>
                </c:pt>
                <c:pt idx="2">
                  <c:v>1</c:v>
                </c:pt>
                <c:pt idx="3">
                  <c:v>1</c:v>
                </c:pt>
                <c:pt idx="4">
                  <c:v>39</c:v>
                </c:pt>
                <c:pt idx="5">
                  <c:v>0</c:v>
                </c:pt>
                <c:pt idx="6">
                  <c:v>0</c:v>
                </c:pt>
              </c:numCache>
            </c:numRef>
          </c:val>
          <c:extLst>
            <c:ext xmlns:c16="http://schemas.microsoft.com/office/drawing/2014/chart" uri="{C3380CC4-5D6E-409C-BE32-E72D297353CC}">
              <c16:uniqueId val="{00000000-9BD5-4BEE-96A6-8C2B21042EF5}"/>
            </c:ext>
          </c:extLst>
        </c:ser>
        <c:ser>
          <c:idx val="1"/>
          <c:order val="1"/>
          <c:tx>
            <c:strRef>
              <c:f>'5.Installation plot'!$D$8:$E$8</c:f>
              <c:strCache>
                <c:ptCount val="2"/>
                <c:pt idx="0">
                  <c:v>Capable vessels</c:v>
                </c:pt>
                <c:pt idx="1">
                  <c:v>#</c:v>
                </c:pt>
              </c:strCache>
            </c:strRef>
          </c:tx>
          <c:spPr>
            <a:solidFill>
              <a:schemeClr val="accent2"/>
            </a:solidFill>
            <a:ln>
              <a:noFill/>
            </a:ln>
            <a:effectLst/>
          </c:spPr>
          <c:invertIfNegative val="0"/>
          <c:cat>
            <c:strRef>
              <c:f>'5.Installation plot'!$F$6:$L$6</c:f>
              <c:strCache>
                <c:ptCount val="7"/>
                <c:pt idx="0">
                  <c:v>Substation mooring installation (same as for FWT and common sum of value)?</c:v>
                </c:pt>
                <c:pt idx="1">
                  <c:v>Substation and FWT towing to site</c:v>
                </c:pt>
                <c:pt idx="2">
                  <c:v>Anchor and mooring lines installation</c:v>
                </c:pt>
                <c:pt idx="3">
                  <c:v>Substation and FWT hook-up</c:v>
                </c:pt>
                <c:pt idx="4">
                  <c:v>Accommodation service (SOV)</c:v>
                </c:pt>
                <c:pt idx="5">
                  <c:v>Guard vessel</c:v>
                </c:pt>
                <c:pt idx="6">
                  <c:v>Rock dumping</c:v>
                </c:pt>
              </c:strCache>
            </c:strRef>
          </c:cat>
          <c:val>
            <c:numRef>
              <c:f>'5.Installation plot'!$F$8:$L$8</c:f>
              <c:numCache>
                <c:formatCode>General</c:formatCode>
                <c:ptCount val="7"/>
                <c:pt idx="0">
                  <c:v>0</c:v>
                </c:pt>
                <c:pt idx="1">
                  <c:v>0</c:v>
                </c:pt>
                <c:pt idx="2">
                  <c:v>0</c:v>
                </c:pt>
                <c:pt idx="3">
                  <c:v>0</c:v>
                </c:pt>
                <c:pt idx="4">
                  <c:v>0</c:v>
                </c:pt>
                <c:pt idx="5">
                  <c:v>314</c:v>
                </c:pt>
                <c:pt idx="6">
                  <c:v>0</c:v>
                </c:pt>
              </c:numCache>
            </c:numRef>
          </c:val>
          <c:extLst>
            <c:ext xmlns:c16="http://schemas.microsoft.com/office/drawing/2014/chart" uri="{C3380CC4-5D6E-409C-BE32-E72D297353CC}">
              <c16:uniqueId val="{00000001-9BD5-4BEE-96A6-8C2B21042EF5}"/>
            </c:ext>
          </c:extLst>
        </c:ser>
        <c:ser>
          <c:idx val="2"/>
          <c:order val="2"/>
          <c:tx>
            <c:strRef>
              <c:f>'5.Installation plot'!$D$9:$E$9</c:f>
              <c:strCache>
                <c:ptCount val="2"/>
                <c:pt idx="0">
                  <c:v>Capable vessels AHTS</c:v>
                </c:pt>
                <c:pt idx="1">
                  <c:v>#</c:v>
                </c:pt>
              </c:strCache>
            </c:strRef>
          </c:tx>
          <c:spPr>
            <a:solidFill>
              <a:schemeClr val="accent3"/>
            </a:solidFill>
            <a:ln>
              <a:noFill/>
            </a:ln>
            <a:effectLst/>
          </c:spPr>
          <c:invertIfNegative val="0"/>
          <c:cat>
            <c:strRef>
              <c:f>'5.Installation plot'!$F$6:$L$6</c:f>
              <c:strCache>
                <c:ptCount val="7"/>
                <c:pt idx="0">
                  <c:v>Substation mooring installation (same as for FWT and common sum of value)?</c:v>
                </c:pt>
                <c:pt idx="1">
                  <c:v>Substation and FWT towing to site</c:v>
                </c:pt>
                <c:pt idx="2">
                  <c:v>Anchor and mooring lines installation</c:v>
                </c:pt>
                <c:pt idx="3">
                  <c:v>Substation and FWT hook-up</c:v>
                </c:pt>
                <c:pt idx="4">
                  <c:v>Accommodation service (SOV)</c:v>
                </c:pt>
                <c:pt idx="5">
                  <c:v>Guard vessel</c:v>
                </c:pt>
                <c:pt idx="6">
                  <c:v>Rock dumping</c:v>
                </c:pt>
              </c:strCache>
            </c:strRef>
          </c:cat>
          <c:val>
            <c:numRef>
              <c:f>'5.Installation plot'!$F$9:$L$9</c:f>
              <c:numCache>
                <c:formatCode>General</c:formatCode>
                <c:ptCount val="7"/>
                <c:pt idx="0">
                  <c:v>89</c:v>
                </c:pt>
                <c:pt idx="1">
                  <c:v>89</c:v>
                </c:pt>
                <c:pt idx="2">
                  <c:v>16</c:v>
                </c:pt>
                <c:pt idx="3">
                  <c:v>16</c:v>
                </c:pt>
                <c:pt idx="4">
                  <c:v>116</c:v>
                </c:pt>
                <c:pt idx="5">
                  <c:v>0</c:v>
                </c:pt>
                <c:pt idx="6">
                  <c:v>105</c:v>
                </c:pt>
              </c:numCache>
            </c:numRef>
          </c:val>
          <c:extLst>
            <c:ext xmlns:c16="http://schemas.microsoft.com/office/drawing/2014/chart" uri="{C3380CC4-5D6E-409C-BE32-E72D297353CC}">
              <c16:uniqueId val="{00000002-9BD5-4BEE-96A6-8C2B21042EF5}"/>
            </c:ext>
          </c:extLst>
        </c:ser>
        <c:ser>
          <c:idx val="3"/>
          <c:order val="3"/>
          <c:tx>
            <c:strRef>
              <c:f>'5.Installation plot'!$D$10:$E$10</c:f>
              <c:strCache>
                <c:ptCount val="2"/>
                <c:pt idx="0">
                  <c:v>Capable vessels Tug</c:v>
                </c:pt>
                <c:pt idx="1">
                  <c:v>#</c:v>
                </c:pt>
              </c:strCache>
            </c:strRef>
          </c:tx>
          <c:spPr>
            <a:solidFill>
              <a:schemeClr val="accent4"/>
            </a:solidFill>
            <a:ln>
              <a:noFill/>
            </a:ln>
            <a:effectLst/>
          </c:spPr>
          <c:invertIfNegative val="0"/>
          <c:cat>
            <c:strRef>
              <c:f>'5.Installation plot'!$F$6:$L$6</c:f>
              <c:strCache>
                <c:ptCount val="7"/>
                <c:pt idx="0">
                  <c:v>Substation mooring installation (same as for FWT and common sum of value)?</c:v>
                </c:pt>
                <c:pt idx="1">
                  <c:v>Substation and FWT towing to site</c:v>
                </c:pt>
                <c:pt idx="2">
                  <c:v>Anchor and mooring lines installation</c:v>
                </c:pt>
                <c:pt idx="3">
                  <c:v>Substation and FWT hook-up</c:v>
                </c:pt>
                <c:pt idx="4">
                  <c:v>Accommodation service (SOV)</c:v>
                </c:pt>
                <c:pt idx="5">
                  <c:v>Guard vessel</c:v>
                </c:pt>
                <c:pt idx="6">
                  <c:v>Rock dumping</c:v>
                </c:pt>
              </c:strCache>
            </c:strRef>
          </c:cat>
          <c:val>
            <c:numRef>
              <c:f>'5.Installation plot'!$F$10:$L$10</c:f>
              <c:numCache>
                <c:formatCode>General</c:formatCode>
                <c:ptCount val="7"/>
                <c:pt idx="0">
                  <c:v>3</c:v>
                </c:pt>
                <c:pt idx="1">
                  <c:v>13</c:v>
                </c:pt>
                <c:pt idx="2">
                  <c:v>0</c:v>
                </c:pt>
                <c:pt idx="3">
                  <c:v>0</c:v>
                </c:pt>
                <c:pt idx="4">
                  <c:v>0</c:v>
                </c:pt>
                <c:pt idx="5">
                  <c:v>0</c:v>
                </c:pt>
                <c:pt idx="6">
                  <c:v>0</c:v>
                </c:pt>
              </c:numCache>
            </c:numRef>
          </c:val>
          <c:extLst>
            <c:ext xmlns:c16="http://schemas.microsoft.com/office/drawing/2014/chart" uri="{C3380CC4-5D6E-409C-BE32-E72D297353CC}">
              <c16:uniqueId val="{00000003-9BD5-4BEE-96A6-8C2B21042EF5}"/>
            </c:ext>
          </c:extLst>
        </c:ser>
        <c:ser>
          <c:idx val="4"/>
          <c:order val="4"/>
          <c:tx>
            <c:strRef>
              <c:f>'5.Installation plot'!$D$11:$E$11</c:f>
              <c:strCache>
                <c:ptCount val="2"/>
                <c:pt idx="0">
                  <c:v>Capable PSV for support</c:v>
                </c:pt>
              </c:strCache>
            </c:strRef>
          </c:tx>
          <c:spPr>
            <a:solidFill>
              <a:schemeClr val="accent5"/>
            </a:solidFill>
            <a:ln>
              <a:noFill/>
            </a:ln>
            <a:effectLst/>
          </c:spPr>
          <c:invertIfNegative val="0"/>
          <c:cat>
            <c:strRef>
              <c:f>'5.Installation plot'!$F$6:$L$6</c:f>
              <c:strCache>
                <c:ptCount val="7"/>
                <c:pt idx="0">
                  <c:v>Substation mooring installation (same as for FWT and common sum of value)?</c:v>
                </c:pt>
                <c:pt idx="1">
                  <c:v>Substation and FWT towing to site</c:v>
                </c:pt>
                <c:pt idx="2">
                  <c:v>Anchor and mooring lines installation</c:v>
                </c:pt>
                <c:pt idx="3">
                  <c:v>Substation and FWT hook-up</c:v>
                </c:pt>
                <c:pt idx="4">
                  <c:v>Accommodation service (SOV)</c:v>
                </c:pt>
                <c:pt idx="5">
                  <c:v>Guard vessel</c:v>
                </c:pt>
                <c:pt idx="6">
                  <c:v>Rock dumping</c:v>
                </c:pt>
              </c:strCache>
            </c:strRef>
          </c:cat>
          <c:val>
            <c:numRef>
              <c:f>'5.Installation plot'!$F$11:$L$11</c:f>
              <c:numCache>
                <c:formatCode>General</c:formatCode>
                <c:ptCount val="7"/>
                <c:pt idx="0">
                  <c:v>0</c:v>
                </c:pt>
                <c:pt idx="1">
                  <c:v>0</c:v>
                </c:pt>
                <c:pt idx="2">
                  <c:v>199</c:v>
                </c:pt>
                <c:pt idx="3">
                  <c:v>0</c:v>
                </c:pt>
                <c:pt idx="4">
                  <c:v>0</c:v>
                </c:pt>
                <c:pt idx="5">
                  <c:v>0</c:v>
                </c:pt>
                <c:pt idx="6">
                  <c:v>0</c:v>
                </c:pt>
              </c:numCache>
            </c:numRef>
          </c:val>
          <c:extLst>
            <c:ext xmlns:c16="http://schemas.microsoft.com/office/drawing/2014/chart" uri="{C3380CC4-5D6E-409C-BE32-E72D297353CC}">
              <c16:uniqueId val="{00000004-9BD5-4BEE-96A6-8C2B21042EF5}"/>
            </c:ext>
          </c:extLst>
        </c:ser>
        <c:dLbls>
          <c:showLegendKey val="0"/>
          <c:showVal val="0"/>
          <c:showCatName val="0"/>
          <c:showSerName val="0"/>
          <c:showPercent val="0"/>
          <c:showBubbleSize val="0"/>
        </c:dLbls>
        <c:gapWidth val="219"/>
        <c:overlap val="-27"/>
        <c:axId val="1203878928"/>
        <c:axId val="1826508800"/>
      </c:barChart>
      <c:barChart>
        <c:barDir val="col"/>
        <c:grouping val="clustered"/>
        <c:varyColors val="0"/>
        <c:ser>
          <c:idx val="5"/>
          <c:order val="5"/>
          <c:tx>
            <c:strRef>
              <c:f>'5.Installation plot'!$D$12:$E$12</c:f>
              <c:strCache>
                <c:ptCount val="2"/>
                <c:pt idx="0">
                  <c:v>Vessel type value potential per GW right hand scale</c:v>
                </c:pt>
                <c:pt idx="1">
                  <c:v>MNOK</c:v>
                </c:pt>
              </c:strCache>
            </c:strRef>
          </c:tx>
          <c:spPr>
            <a:solidFill>
              <a:schemeClr val="accent6"/>
            </a:solidFill>
            <a:ln>
              <a:noFill/>
            </a:ln>
            <a:effectLst/>
          </c:spPr>
          <c:invertIfNegative val="0"/>
          <c:cat>
            <c:strRef>
              <c:f>'5.Installation plot'!$F$6:$L$6</c:f>
              <c:strCache>
                <c:ptCount val="7"/>
                <c:pt idx="0">
                  <c:v>Substation mooring installation (same as for FWT and common sum of value)?</c:v>
                </c:pt>
                <c:pt idx="1">
                  <c:v>Substation and FWT towing to site</c:v>
                </c:pt>
                <c:pt idx="2">
                  <c:v>Anchor and mooring lines installation</c:v>
                </c:pt>
                <c:pt idx="3">
                  <c:v>Substation and FWT hook-up</c:v>
                </c:pt>
                <c:pt idx="4">
                  <c:v>Accommodation service (SOV)</c:v>
                </c:pt>
                <c:pt idx="5">
                  <c:v>Guard vessel</c:v>
                </c:pt>
                <c:pt idx="6">
                  <c:v>Rock dumping</c:v>
                </c:pt>
              </c:strCache>
            </c:strRef>
          </c:cat>
          <c:val>
            <c:numRef>
              <c:f>'5.Installation plot'!$F$12:$L$12</c:f>
              <c:numCache>
                <c:formatCode>0</c:formatCode>
                <c:ptCount val="7"/>
                <c:pt idx="0">
                  <c:v>17.32752</c:v>
                </c:pt>
                <c:pt idx="1">
                  <c:v>115.39646999999999</c:v>
                </c:pt>
                <c:pt idx="2">
                  <c:v>77.011200000000002</c:v>
                </c:pt>
                <c:pt idx="3">
                  <c:v>239.69736</c:v>
                </c:pt>
                <c:pt idx="4">
                  <c:v>40.310549999999992</c:v>
                </c:pt>
                <c:pt idx="5">
                  <c:v>36.279494999999997</c:v>
                </c:pt>
                <c:pt idx="6">
                  <c:v>23.46435</c:v>
                </c:pt>
              </c:numCache>
            </c:numRef>
          </c:val>
          <c:extLst>
            <c:ext xmlns:c16="http://schemas.microsoft.com/office/drawing/2014/chart" uri="{C3380CC4-5D6E-409C-BE32-E72D297353CC}">
              <c16:uniqueId val="{00000005-9BD5-4BEE-96A6-8C2B21042EF5}"/>
            </c:ext>
          </c:extLst>
        </c:ser>
        <c:dLbls>
          <c:showLegendKey val="0"/>
          <c:showVal val="0"/>
          <c:showCatName val="0"/>
          <c:showSerName val="0"/>
          <c:showPercent val="0"/>
          <c:showBubbleSize val="0"/>
        </c:dLbls>
        <c:gapWidth val="400"/>
        <c:overlap val="-50"/>
        <c:axId val="1449035136"/>
        <c:axId val="1253004016"/>
      </c:barChart>
      <c:catAx>
        <c:axId val="120387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6508800"/>
        <c:crosses val="autoZero"/>
        <c:auto val="1"/>
        <c:lblAlgn val="ctr"/>
        <c:lblOffset val="100"/>
        <c:noMultiLvlLbl val="0"/>
      </c:catAx>
      <c:valAx>
        <c:axId val="1826508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3878928"/>
        <c:crosses val="autoZero"/>
        <c:crossBetween val="between"/>
      </c:valAx>
      <c:valAx>
        <c:axId val="125300401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035136"/>
        <c:crosses val="max"/>
        <c:crossBetween val="between"/>
      </c:valAx>
      <c:catAx>
        <c:axId val="1449035136"/>
        <c:scaling>
          <c:orientation val="minMax"/>
        </c:scaling>
        <c:delete val="1"/>
        <c:axPos val="b"/>
        <c:numFmt formatCode="General" sourceLinked="1"/>
        <c:majorTickMark val="out"/>
        <c:minorTickMark val="none"/>
        <c:tickLblPos val="nextTo"/>
        <c:crossAx val="125300401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Operation</a:t>
            </a:r>
            <a:r>
              <a:rPr lang="en-GB" baseline="0"/>
              <a:t> vessels in number and value opportunity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'6. OMS plot'!$D$14:$E$14</c:f>
              <c:strCache>
                <c:ptCount val="2"/>
                <c:pt idx="0">
                  <c:v>Vessels with track record</c:v>
                </c:pt>
                <c:pt idx="1">
                  <c:v>#</c:v>
                </c:pt>
              </c:strCache>
            </c:strRef>
          </c:tx>
          <c:spPr>
            <a:solidFill>
              <a:schemeClr val="accent1"/>
            </a:solidFill>
            <a:ln>
              <a:noFill/>
            </a:ln>
            <a:effectLst/>
          </c:spPr>
          <c:invertIfNegative val="0"/>
          <c:cat>
            <c:strRef>
              <c:f>'6. OMS plot'!$F$13:$L$13</c:f>
              <c:strCache>
                <c:ptCount val="7"/>
                <c:pt idx="0">
                  <c:v>WTG main component  O&amp;M AHTS+OCV+Tug+ PSV)</c:v>
                </c:pt>
                <c:pt idx="1">
                  <c:v>WTG general  O&amp;M (SOV)</c:v>
                </c:pt>
                <c:pt idx="2">
                  <c:v>Foundation and mooring I&amp;R (OCV+PSV)</c:v>
                </c:pt>
                <c:pt idx="3">
                  <c:v>Scour/hydrographic  monitoring and management</c:v>
                </c:pt>
                <c:pt idx="4">
                  <c:v>Cable I&amp;R (OCV+PSV)</c:v>
                </c:pt>
                <c:pt idx="5">
                  <c:v>Substation maintenance and service (OCV+ PSV)</c:v>
                </c:pt>
                <c:pt idx="6">
                  <c:v>Accommodation/Access service </c:v>
                </c:pt>
              </c:strCache>
            </c:strRef>
          </c:cat>
          <c:val>
            <c:numRef>
              <c:f>'6. OMS plot'!$F$14:$L$14</c:f>
              <c:numCache>
                <c:formatCode>General</c:formatCode>
                <c:ptCount val="7"/>
                <c:pt idx="0">
                  <c:v>0</c:v>
                </c:pt>
                <c:pt idx="1">
                  <c:v>39</c:v>
                </c:pt>
                <c:pt idx="2">
                  <c:v>0</c:v>
                </c:pt>
                <c:pt idx="3">
                  <c:v>0</c:v>
                </c:pt>
                <c:pt idx="4">
                  <c:v>0</c:v>
                </c:pt>
                <c:pt idx="5">
                  <c:v>0</c:v>
                </c:pt>
                <c:pt idx="6">
                  <c:v>37</c:v>
                </c:pt>
              </c:numCache>
            </c:numRef>
          </c:val>
          <c:extLst>
            <c:ext xmlns:c16="http://schemas.microsoft.com/office/drawing/2014/chart" uri="{C3380CC4-5D6E-409C-BE32-E72D297353CC}">
              <c16:uniqueId val="{00000000-011C-44A2-9370-E7256B109BD3}"/>
            </c:ext>
          </c:extLst>
        </c:ser>
        <c:ser>
          <c:idx val="1"/>
          <c:order val="1"/>
          <c:tx>
            <c:strRef>
              <c:f>'6. OMS plot'!$D$15:$E$15</c:f>
              <c:strCache>
                <c:ptCount val="2"/>
                <c:pt idx="0">
                  <c:v>Capable vessels AHTS</c:v>
                </c:pt>
                <c:pt idx="1">
                  <c:v>#</c:v>
                </c:pt>
              </c:strCache>
            </c:strRef>
          </c:tx>
          <c:spPr>
            <a:solidFill>
              <a:schemeClr val="accent2"/>
            </a:solidFill>
            <a:ln>
              <a:noFill/>
            </a:ln>
            <a:effectLst/>
          </c:spPr>
          <c:invertIfNegative val="0"/>
          <c:cat>
            <c:strRef>
              <c:f>'6. OMS plot'!$F$13:$L$13</c:f>
              <c:strCache>
                <c:ptCount val="7"/>
                <c:pt idx="0">
                  <c:v>WTG main component  O&amp;M AHTS+OCV+Tug+ PSV)</c:v>
                </c:pt>
                <c:pt idx="1">
                  <c:v>WTG general  O&amp;M (SOV)</c:v>
                </c:pt>
                <c:pt idx="2">
                  <c:v>Foundation and mooring I&amp;R (OCV+PSV)</c:v>
                </c:pt>
                <c:pt idx="3">
                  <c:v>Scour/hydrographic  monitoring and management</c:v>
                </c:pt>
                <c:pt idx="4">
                  <c:v>Cable I&amp;R (OCV+PSV)</c:v>
                </c:pt>
                <c:pt idx="5">
                  <c:v>Substation maintenance and service (OCV+ PSV)</c:v>
                </c:pt>
                <c:pt idx="6">
                  <c:v>Accommodation/Access service </c:v>
                </c:pt>
              </c:strCache>
            </c:strRef>
          </c:cat>
          <c:val>
            <c:numRef>
              <c:f>'6. OMS plot'!$F$15:$L$15</c:f>
              <c:numCache>
                <c:formatCode>General</c:formatCode>
                <c:ptCount val="7"/>
                <c:pt idx="0">
                  <c:v>16</c:v>
                </c:pt>
                <c:pt idx="1">
                  <c:v>0</c:v>
                </c:pt>
                <c:pt idx="2">
                  <c:v>15</c:v>
                </c:pt>
                <c:pt idx="3">
                  <c:v>0</c:v>
                </c:pt>
                <c:pt idx="4">
                  <c:v>0</c:v>
                </c:pt>
                <c:pt idx="5">
                  <c:v>0</c:v>
                </c:pt>
                <c:pt idx="6">
                  <c:v>0</c:v>
                </c:pt>
              </c:numCache>
            </c:numRef>
          </c:val>
          <c:extLst>
            <c:ext xmlns:c16="http://schemas.microsoft.com/office/drawing/2014/chart" uri="{C3380CC4-5D6E-409C-BE32-E72D297353CC}">
              <c16:uniqueId val="{00000001-011C-44A2-9370-E7256B109BD3}"/>
            </c:ext>
          </c:extLst>
        </c:ser>
        <c:ser>
          <c:idx val="2"/>
          <c:order val="2"/>
          <c:tx>
            <c:strRef>
              <c:f>'6. OMS plot'!$D$16:$E$16</c:f>
              <c:strCache>
                <c:ptCount val="2"/>
                <c:pt idx="0">
                  <c:v>Capable vessels OCV</c:v>
                </c:pt>
              </c:strCache>
            </c:strRef>
          </c:tx>
          <c:spPr>
            <a:solidFill>
              <a:schemeClr val="accent3"/>
            </a:solidFill>
            <a:ln>
              <a:noFill/>
            </a:ln>
            <a:effectLst/>
          </c:spPr>
          <c:invertIfNegative val="0"/>
          <c:cat>
            <c:strRef>
              <c:f>'6. OMS plot'!$F$13:$L$13</c:f>
              <c:strCache>
                <c:ptCount val="7"/>
                <c:pt idx="0">
                  <c:v>WTG main component  O&amp;M AHTS+OCV+Tug+ PSV)</c:v>
                </c:pt>
                <c:pt idx="1">
                  <c:v>WTG general  O&amp;M (SOV)</c:v>
                </c:pt>
                <c:pt idx="2">
                  <c:v>Foundation and mooring I&amp;R (OCV+PSV)</c:v>
                </c:pt>
                <c:pt idx="3">
                  <c:v>Scour/hydrographic  monitoring and management</c:v>
                </c:pt>
                <c:pt idx="4">
                  <c:v>Cable I&amp;R (OCV+PSV)</c:v>
                </c:pt>
                <c:pt idx="5">
                  <c:v>Substation maintenance and service (OCV+ PSV)</c:v>
                </c:pt>
                <c:pt idx="6">
                  <c:v>Accommodation/Access service </c:v>
                </c:pt>
              </c:strCache>
            </c:strRef>
          </c:cat>
          <c:val>
            <c:numRef>
              <c:f>'6. OMS plot'!$F$16:$L$16</c:f>
              <c:numCache>
                <c:formatCode>General</c:formatCode>
                <c:ptCount val="7"/>
                <c:pt idx="0">
                  <c:v>0</c:v>
                </c:pt>
                <c:pt idx="1">
                  <c:v>0</c:v>
                </c:pt>
                <c:pt idx="2">
                  <c:v>117</c:v>
                </c:pt>
                <c:pt idx="3">
                  <c:v>109</c:v>
                </c:pt>
                <c:pt idx="4">
                  <c:v>77</c:v>
                </c:pt>
                <c:pt idx="5">
                  <c:v>159</c:v>
                </c:pt>
                <c:pt idx="6">
                  <c:v>0</c:v>
                </c:pt>
              </c:numCache>
            </c:numRef>
          </c:val>
          <c:extLst>
            <c:ext xmlns:c16="http://schemas.microsoft.com/office/drawing/2014/chart" uri="{C3380CC4-5D6E-409C-BE32-E72D297353CC}">
              <c16:uniqueId val="{00000002-011C-44A2-9370-E7256B109BD3}"/>
            </c:ext>
          </c:extLst>
        </c:ser>
        <c:ser>
          <c:idx val="3"/>
          <c:order val="3"/>
          <c:tx>
            <c:strRef>
              <c:f>'6. OMS plot'!$D$17:$E$17</c:f>
              <c:strCache>
                <c:ptCount val="2"/>
                <c:pt idx="0">
                  <c:v>Capable vessels Tug (incl. AHTS)</c:v>
                </c:pt>
              </c:strCache>
            </c:strRef>
          </c:tx>
          <c:spPr>
            <a:solidFill>
              <a:schemeClr val="accent4"/>
            </a:solidFill>
            <a:ln>
              <a:noFill/>
            </a:ln>
            <a:effectLst/>
          </c:spPr>
          <c:invertIfNegative val="0"/>
          <c:cat>
            <c:strRef>
              <c:f>'6. OMS plot'!$F$13:$L$13</c:f>
              <c:strCache>
                <c:ptCount val="7"/>
                <c:pt idx="0">
                  <c:v>WTG main component  O&amp;M AHTS+OCV+Tug+ PSV)</c:v>
                </c:pt>
                <c:pt idx="1">
                  <c:v>WTG general  O&amp;M (SOV)</c:v>
                </c:pt>
                <c:pt idx="2">
                  <c:v>Foundation and mooring I&amp;R (OCV+PSV)</c:v>
                </c:pt>
                <c:pt idx="3">
                  <c:v>Scour/hydrographic  monitoring and management</c:v>
                </c:pt>
                <c:pt idx="4">
                  <c:v>Cable I&amp;R (OCV+PSV)</c:v>
                </c:pt>
                <c:pt idx="5">
                  <c:v>Substation maintenance and service (OCV+ PSV)</c:v>
                </c:pt>
                <c:pt idx="6">
                  <c:v>Accommodation/Access service </c:v>
                </c:pt>
              </c:strCache>
            </c:strRef>
          </c:cat>
          <c:val>
            <c:numRef>
              <c:f>'6. OMS plot'!$F$17:$L$17</c:f>
              <c:numCache>
                <c:formatCode>General</c:formatCode>
                <c:ptCount val="7"/>
                <c:pt idx="0">
                  <c:v>92</c:v>
                </c:pt>
                <c:pt idx="1">
                  <c:v>0</c:v>
                </c:pt>
                <c:pt idx="2">
                  <c:v>0</c:v>
                </c:pt>
                <c:pt idx="3">
                  <c:v>0</c:v>
                </c:pt>
                <c:pt idx="4">
                  <c:v>0</c:v>
                </c:pt>
                <c:pt idx="5">
                  <c:v>0</c:v>
                </c:pt>
                <c:pt idx="6">
                  <c:v>0</c:v>
                </c:pt>
              </c:numCache>
            </c:numRef>
          </c:val>
          <c:extLst>
            <c:ext xmlns:c16="http://schemas.microsoft.com/office/drawing/2014/chart" uri="{C3380CC4-5D6E-409C-BE32-E72D297353CC}">
              <c16:uniqueId val="{00000003-011C-44A2-9370-E7256B109BD3}"/>
            </c:ext>
          </c:extLst>
        </c:ser>
        <c:ser>
          <c:idx val="4"/>
          <c:order val="4"/>
          <c:tx>
            <c:strRef>
              <c:f>'6. OMS plot'!$D$18:$E$18</c:f>
              <c:strCache>
                <c:ptCount val="2"/>
                <c:pt idx="0">
                  <c:v>Capable vessels  PSV</c:v>
                </c:pt>
              </c:strCache>
            </c:strRef>
          </c:tx>
          <c:spPr>
            <a:solidFill>
              <a:schemeClr val="accent5"/>
            </a:solidFill>
            <a:ln>
              <a:noFill/>
            </a:ln>
            <a:effectLst/>
          </c:spPr>
          <c:invertIfNegative val="0"/>
          <c:cat>
            <c:strRef>
              <c:f>'6. OMS plot'!$F$13:$L$13</c:f>
              <c:strCache>
                <c:ptCount val="7"/>
                <c:pt idx="0">
                  <c:v>WTG main component  O&amp;M AHTS+OCV+Tug+ PSV)</c:v>
                </c:pt>
                <c:pt idx="1">
                  <c:v>WTG general  O&amp;M (SOV)</c:v>
                </c:pt>
                <c:pt idx="2">
                  <c:v>Foundation and mooring I&amp;R (OCV+PSV)</c:v>
                </c:pt>
                <c:pt idx="3">
                  <c:v>Scour/hydrographic  monitoring and management</c:v>
                </c:pt>
                <c:pt idx="4">
                  <c:v>Cable I&amp;R (OCV+PSV)</c:v>
                </c:pt>
                <c:pt idx="5">
                  <c:v>Substation maintenance and service (OCV+ PSV)</c:v>
                </c:pt>
                <c:pt idx="6">
                  <c:v>Accommodation/Access service </c:v>
                </c:pt>
              </c:strCache>
            </c:strRef>
          </c:cat>
          <c:val>
            <c:numRef>
              <c:f>'6. OMS plot'!$F$18:$L$18</c:f>
              <c:numCache>
                <c:formatCode>General</c:formatCode>
                <c:ptCount val="7"/>
                <c:pt idx="0">
                  <c:v>199</c:v>
                </c:pt>
                <c:pt idx="1">
                  <c:v>0</c:v>
                </c:pt>
                <c:pt idx="2">
                  <c:v>0</c:v>
                </c:pt>
                <c:pt idx="3">
                  <c:v>0</c:v>
                </c:pt>
                <c:pt idx="4">
                  <c:v>0</c:v>
                </c:pt>
                <c:pt idx="5">
                  <c:v>0</c:v>
                </c:pt>
                <c:pt idx="6">
                  <c:v>0</c:v>
                </c:pt>
              </c:numCache>
            </c:numRef>
          </c:val>
          <c:extLst>
            <c:ext xmlns:c16="http://schemas.microsoft.com/office/drawing/2014/chart" uri="{C3380CC4-5D6E-409C-BE32-E72D297353CC}">
              <c16:uniqueId val="{00000004-011C-44A2-9370-E7256B109BD3}"/>
            </c:ext>
          </c:extLst>
        </c:ser>
        <c:ser>
          <c:idx val="5"/>
          <c:order val="5"/>
          <c:tx>
            <c:strRef>
              <c:f>'6. OMS plot'!$D$19:$E$19</c:f>
              <c:strCache>
                <c:ptCount val="2"/>
                <c:pt idx="0">
                  <c:v>Capable vessels  CTV</c:v>
                </c:pt>
              </c:strCache>
            </c:strRef>
          </c:tx>
          <c:spPr>
            <a:solidFill>
              <a:schemeClr val="accent6"/>
            </a:solidFill>
            <a:ln>
              <a:noFill/>
            </a:ln>
            <a:effectLst/>
          </c:spPr>
          <c:invertIfNegative val="0"/>
          <c:cat>
            <c:strRef>
              <c:f>'6. OMS plot'!$F$13:$L$13</c:f>
              <c:strCache>
                <c:ptCount val="7"/>
                <c:pt idx="0">
                  <c:v>WTG main component  O&amp;M AHTS+OCV+Tug+ PSV)</c:v>
                </c:pt>
                <c:pt idx="1">
                  <c:v>WTG general  O&amp;M (SOV)</c:v>
                </c:pt>
                <c:pt idx="2">
                  <c:v>Foundation and mooring I&amp;R (OCV+PSV)</c:v>
                </c:pt>
                <c:pt idx="3">
                  <c:v>Scour/hydrographic  monitoring and management</c:v>
                </c:pt>
                <c:pt idx="4">
                  <c:v>Cable I&amp;R (OCV+PSV)</c:v>
                </c:pt>
                <c:pt idx="5">
                  <c:v>Substation maintenance and service (OCV+ PSV)</c:v>
                </c:pt>
                <c:pt idx="6">
                  <c:v>Accommodation/Access service </c:v>
                </c:pt>
              </c:strCache>
            </c:strRef>
          </c:cat>
          <c:val>
            <c:numRef>
              <c:f>'6. OMS plot'!$F$19:$L$19</c:f>
              <c:numCache>
                <c:formatCode>General</c:formatCode>
                <c:ptCount val="7"/>
                <c:pt idx="0">
                  <c:v>0</c:v>
                </c:pt>
                <c:pt idx="1">
                  <c:v>9</c:v>
                </c:pt>
                <c:pt idx="2">
                  <c:v>0</c:v>
                </c:pt>
                <c:pt idx="3">
                  <c:v>0</c:v>
                </c:pt>
                <c:pt idx="4">
                  <c:v>0</c:v>
                </c:pt>
                <c:pt idx="5">
                  <c:v>0</c:v>
                </c:pt>
                <c:pt idx="6">
                  <c:v>0</c:v>
                </c:pt>
              </c:numCache>
            </c:numRef>
          </c:val>
          <c:extLst>
            <c:ext xmlns:c16="http://schemas.microsoft.com/office/drawing/2014/chart" uri="{C3380CC4-5D6E-409C-BE32-E72D297353CC}">
              <c16:uniqueId val="{00000005-011C-44A2-9370-E7256B109BD3}"/>
            </c:ext>
          </c:extLst>
        </c:ser>
        <c:ser>
          <c:idx val="6"/>
          <c:order val="6"/>
          <c:tx>
            <c:strRef>
              <c:f>'6. OMS plot'!$D$20:$E$20</c:f>
              <c:strCache>
                <c:ptCount val="2"/>
                <c:pt idx="0">
                  <c:v>Capable vessels  SOV</c:v>
                </c:pt>
              </c:strCache>
            </c:strRef>
          </c:tx>
          <c:spPr>
            <a:solidFill>
              <a:schemeClr val="accent1">
                <a:lumMod val="60000"/>
              </a:schemeClr>
            </a:solidFill>
            <a:ln>
              <a:noFill/>
            </a:ln>
            <a:effectLst/>
          </c:spPr>
          <c:invertIfNegative val="0"/>
          <c:cat>
            <c:strRef>
              <c:f>'6. OMS plot'!$F$13:$L$13</c:f>
              <c:strCache>
                <c:ptCount val="7"/>
                <c:pt idx="0">
                  <c:v>WTG main component  O&amp;M AHTS+OCV+Tug+ PSV)</c:v>
                </c:pt>
                <c:pt idx="1">
                  <c:v>WTG general  O&amp;M (SOV)</c:v>
                </c:pt>
                <c:pt idx="2">
                  <c:v>Foundation and mooring I&amp;R (OCV+PSV)</c:v>
                </c:pt>
                <c:pt idx="3">
                  <c:v>Scour/hydrographic  monitoring and management</c:v>
                </c:pt>
                <c:pt idx="4">
                  <c:v>Cable I&amp;R (OCV+PSV)</c:v>
                </c:pt>
                <c:pt idx="5">
                  <c:v>Substation maintenance and service (OCV+ PSV)</c:v>
                </c:pt>
                <c:pt idx="6">
                  <c:v>Accommodation/Access service </c:v>
                </c:pt>
              </c:strCache>
            </c:strRef>
          </c:cat>
          <c:val>
            <c:numRef>
              <c:f>'6. OMS plot'!$F$20:$L$20</c:f>
              <c:numCache>
                <c:formatCode>General</c:formatCode>
                <c:ptCount val="7"/>
                <c:pt idx="0">
                  <c:v>0</c:v>
                </c:pt>
                <c:pt idx="1">
                  <c:v>117</c:v>
                </c:pt>
                <c:pt idx="2">
                  <c:v>0</c:v>
                </c:pt>
                <c:pt idx="3">
                  <c:v>0</c:v>
                </c:pt>
                <c:pt idx="4">
                  <c:v>0</c:v>
                </c:pt>
                <c:pt idx="5">
                  <c:v>0</c:v>
                </c:pt>
                <c:pt idx="6">
                  <c:v>114</c:v>
                </c:pt>
              </c:numCache>
            </c:numRef>
          </c:val>
          <c:extLst>
            <c:ext xmlns:c16="http://schemas.microsoft.com/office/drawing/2014/chart" uri="{C3380CC4-5D6E-409C-BE32-E72D297353CC}">
              <c16:uniqueId val="{00000006-011C-44A2-9370-E7256B109BD3}"/>
            </c:ext>
          </c:extLst>
        </c:ser>
        <c:ser>
          <c:idx val="7"/>
          <c:order val="7"/>
          <c:tx>
            <c:strRef>
              <c:f>'6. OMS plot'!$D$21:$E$21</c:f>
              <c:strCache>
                <c:ptCount val="2"/>
                <c:pt idx="0">
                  <c:v>Vessel type value potential per GW</c:v>
                </c:pt>
                <c:pt idx="1">
                  <c:v>MNOK</c:v>
                </c:pt>
              </c:strCache>
            </c:strRef>
          </c:tx>
          <c:spPr>
            <a:solidFill>
              <a:schemeClr val="accent2">
                <a:lumMod val="60000"/>
              </a:schemeClr>
            </a:solidFill>
            <a:ln>
              <a:noFill/>
            </a:ln>
            <a:effectLst/>
          </c:spPr>
          <c:invertIfNegative val="0"/>
          <c:cat>
            <c:strRef>
              <c:f>'6. OMS plot'!$F$13:$L$13</c:f>
              <c:strCache>
                <c:ptCount val="7"/>
                <c:pt idx="0">
                  <c:v>WTG main component  O&amp;M AHTS+OCV+Tug+ PSV)</c:v>
                </c:pt>
                <c:pt idx="1">
                  <c:v>WTG general  O&amp;M (SOV)</c:v>
                </c:pt>
                <c:pt idx="2">
                  <c:v>Foundation and mooring I&amp;R (OCV+PSV)</c:v>
                </c:pt>
                <c:pt idx="3">
                  <c:v>Scour/hydrographic  monitoring and management</c:v>
                </c:pt>
                <c:pt idx="4">
                  <c:v>Cable I&amp;R (OCV+PSV)</c:v>
                </c:pt>
                <c:pt idx="5">
                  <c:v>Substation maintenance and service (OCV+ PSV)</c:v>
                </c:pt>
                <c:pt idx="6">
                  <c:v>Accommodation/Access service </c:v>
                </c:pt>
              </c:strCache>
            </c:strRef>
          </c:cat>
          <c:val>
            <c:numRef>
              <c:f>'6. OMS plot'!$F$21:$L$21</c:f>
              <c:numCache>
                <c:formatCode>0</c:formatCode>
                <c:ptCount val="7"/>
                <c:pt idx="0">
                  <c:v>452.44080000000002</c:v>
                </c:pt>
                <c:pt idx="1">
                  <c:v>210.57749999999999</c:v>
                </c:pt>
                <c:pt idx="2">
                  <c:v>597.47916666666674</c:v>
                </c:pt>
                <c:pt idx="3">
                  <c:v>286.1875</c:v>
                </c:pt>
                <c:pt idx="4">
                  <c:v>632.625</c:v>
                </c:pt>
                <c:pt idx="5">
                  <c:v>239.9</c:v>
                </c:pt>
                <c:pt idx="6">
                  <c:v>2260</c:v>
                </c:pt>
              </c:numCache>
            </c:numRef>
          </c:val>
          <c:extLst>
            <c:ext xmlns:c16="http://schemas.microsoft.com/office/drawing/2014/chart" uri="{C3380CC4-5D6E-409C-BE32-E72D297353CC}">
              <c16:uniqueId val="{00000001-DDB8-49A1-8AD0-74830397A908}"/>
            </c:ext>
          </c:extLst>
        </c:ser>
        <c:dLbls>
          <c:showLegendKey val="0"/>
          <c:showVal val="0"/>
          <c:showCatName val="0"/>
          <c:showSerName val="0"/>
          <c:showPercent val="0"/>
          <c:showBubbleSize val="0"/>
        </c:dLbls>
        <c:gapWidth val="219"/>
        <c:overlap val="-27"/>
        <c:axId val="1787669024"/>
        <c:axId val="1899717952"/>
      </c:barChart>
      <c:catAx>
        <c:axId val="178766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9717952"/>
        <c:crosses val="autoZero"/>
        <c:auto val="1"/>
        <c:lblAlgn val="ctr"/>
        <c:lblOffset val="100"/>
        <c:noMultiLvlLbl val="0"/>
      </c:catAx>
      <c:valAx>
        <c:axId val="1899717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6690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Operation vessels in</a:t>
            </a:r>
            <a:r>
              <a:rPr lang="en-GB" baseline="0"/>
              <a:t> numbers and value proposition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'7. Decom plot'!$E$12:$F$12</c:f>
              <c:strCache>
                <c:ptCount val="2"/>
                <c:pt idx="0">
                  <c:v>Vessels with track record</c:v>
                </c:pt>
                <c:pt idx="1">
                  <c:v>#</c:v>
                </c:pt>
              </c:strCache>
            </c:strRef>
          </c:tx>
          <c:spPr>
            <a:solidFill>
              <a:schemeClr val="accent1"/>
            </a:solidFill>
            <a:ln>
              <a:noFill/>
            </a:ln>
            <a:effectLst/>
          </c:spPr>
          <c:invertIfNegative val="0"/>
          <c:cat>
            <c:strRef>
              <c:f>'7. Decom plot'!$G$11:$L$11</c:f>
              <c:strCache>
                <c:ptCount val="6"/>
                <c:pt idx="0">
                  <c:v>FTW/Substation removal (AHTS/Tug)</c:v>
                </c:pt>
                <c:pt idx="1">
                  <c:v>Mooring /Anchor recovery (AHTS/OCV)</c:v>
                </c:pt>
                <c:pt idx="2">
                  <c:v>Cable removal/recovery (OCV)</c:v>
                </c:pt>
                <c:pt idx="3">
                  <c:v>Substation removal (AHTS/OCV)</c:v>
                </c:pt>
                <c:pt idx="4">
                  <c:v>Pre/Post decom Environmental  survey</c:v>
                </c:pt>
                <c:pt idx="5">
                  <c:v>Guard vessel</c:v>
                </c:pt>
              </c:strCache>
            </c:strRef>
          </c:cat>
          <c:val>
            <c:numRef>
              <c:f>'7. Decom plot'!$G$12:$L$12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100-445C-8F8F-F329477F82C0}"/>
            </c:ext>
          </c:extLst>
        </c:ser>
        <c:ser>
          <c:idx val="1"/>
          <c:order val="1"/>
          <c:tx>
            <c:strRef>
              <c:f>'7. Decom plot'!$E$13:$F$13</c:f>
              <c:strCache>
                <c:ptCount val="2"/>
                <c:pt idx="0">
                  <c:v>Capable vessels </c:v>
                </c:pt>
                <c:pt idx="1">
                  <c:v>#</c:v>
                </c:pt>
              </c:strCache>
            </c:strRef>
          </c:tx>
          <c:spPr>
            <a:solidFill>
              <a:schemeClr val="accent2"/>
            </a:solidFill>
            <a:ln>
              <a:noFill/>
            </a:ln>
            <a:effectLst/>
          </c:spPr>
          <c:invertIfNegative val="0"/>
          <c:cat>
            <c:strRef>
              <c:f>'7. Decom plot'!$G$11:$L$11</c:f>
              <c:strCache>
                <c:ptCount val="6"/>
                <c:pt idx="0">
                  <c:v>FTW/Substation removal (AHTS/Tug)</c:v>
                </c:pt>
                <c:pt idx="1">
                  <c:v>Mooring /Anchor recovery (AHTS/OCV)</c:v>
                </c:pt>
                <c:pt idx="2">
                  <c:v>Cable removal/recovery (OCV)</c:v>
                </c:pt>
                <c:pt idx="3">
                  <c:v>Substation removal (AHTS/OCV)</c:v>
                </c:pt>
                <c:pt idx="4">
                  <c:v>Pre/Post decom Environmental  survey</c:v>
                </c:pt>
                <c:pt idx="5">
                  <c:v>Guard vessel</c:v>
                </c:pt>
              </c:strCache>
            </c:strRef>
          </c:cat>
          <c:val>
            <c:numRef>
              <c:f>'7. Decom plot'!$G$13:$L$13</c:f>
              <c:numCache>
                <c:formatCode>General</c:formatCode>
                <c:ptCount val="6"/>
                <c:pt idx="0">
                  <c:v>93</c:v>
                </c:pt>
                <c:pt idx="1">
                  <c:v>15</c:v>
                </c:pt>
                <c:pt idx="2">
                  <c:v>73</c:v>
                </c:pt>
                <c:pt idx="3">
                  <c:v>92</c:v>
                </c:pt>
                <c:pt idx="4">
                  <c:v>393</c:v>
                </c:pt>
                <c:pt idx="5">
                  <c:v>300</c:v>
                </c:pt>
              </c:numCache>
            </c:numRef>
          </c:val>
          <c:extLst>
            <c:ext xmlns:c16="http://schemas.microsoft.com/office/drawing/2014/chart" uri="{C3380CC4-5D6E-409C-BE32-E72D297353CC}">
              <c16:uniqueId val="{00000001-A100-445C-8F8F-F329477F82C0}"/>
            </c:ext>
          </c:extLst>
        </c:ser>
        <c:ser>
          <c:idx val="2"/>
          <c:order val="2"/>
          <c:tx>
            <c:strRef>
              <c:f>'7. Decom plot'!$E$14:$F$14</c:f>
              <c:strCache>
                <c:ptCount val="2"/>
                <c:pt idx="0">
                  <c:v>AHTS</c:v>
                </c:pt>
                <c:pt idx="1">
                  <c:v>#</c:v>
                </c:pt>
              </c:strCache>
            </c:strRef>
          </c:tx>
          <c:spPr>
            <a:solidFill>
              <a:schemeClr val="accent3"/>
            </a:solidFill>
            <a:ln>
              <a:noFill/>
            </a:ln>
            <a:effectLst/>
          </c:spPr>
          <c:invertIfNegative val="0"/>
          <c:cat>
            <c:strRef>
              <c:f>'7. Decom plot'!$G$11:$L$11</c:f>
              <c:strCache>
                <c:ptCount val="6"/>
                <c:pt idx="0">
                  <c:v>FTW/Substation removal (AHTS/Tug)</c:v>
                </c:pt>
                <c:pt idx="1">
                  <c:v>Mooring /Anchor recovery (AHTS/OCV)</c:v>
                </c:pt>
                <c:pt idx="2">
                  <c:v>Cable removal/recovery (OCV)</c:v>
                </c:pt>
                <c:pt idx="3">
                  <c:v>Substation removal (AHTS/OCV)</c:v>
                </c:pt>
                <c:pt idx="4">
                  <c:v>Pre/Post decom Environmental  survey</c:v>
                </c:pt>
                <c:pt idx="5">
                  <c:v>Guard vessel</c:v>
                </c:pt>
              </c:strCache>
            </c:strRef>
          </c:cat>
          <c:val>
            <c:numRef>
              <c:f>'7. Decom plot'!$G$14:$L$14</c:f>
              <c:numCache>
                <c:formatCode>General</c:formatCode>
                <c:ptCount val="6"/>
                <c:pt idx="0">
                  <c:v>50</c:v>
                </c:pt>
                <c:pt idx="1">
                  <c:v>10</c:v>
                </c:pt>
                <c:pt idx="2">
                  <c:v>0</c:v>
                </c:pt>
                <c:pt idx="3">
                  <c:v>0</c:v>
                </c:pt>
                <c:pt idx="4">
                  <c:v>0</c:v>
                </c:pt>
                <c:pt idx="5">
                  <c:v>0</c:v>
                </c:pt>
              </c:numCache>
            </c:numRef>
          </c:val>
          <c:extLst>
            <c:ext xmlns:c16="http://schemas.microsoft.com/office/drawing/2014/chart" uri="{C3380CC4-5D6E-409C-BE32-E72D297353CC}">
              <c16:uniqueId val="{00000002-A100-445C-8F8F-F329477F82C0}"/>
            </c:ext>
          </c:extLst>
        </c:ser>
        <c:ser>
          <c:idx val="3"/>
          <c:order val="3"/>
          <c:tx>
            <c:strRef>
              <c:f>'7. Decom plot'!$E$15:$F$15</c:f>
              <c:strCache>
                <c:ptCount val="2"/>
                <c:pt idx="0">
                  <c:v>Tug</c:v>
                </c:pt>
                <c:pt idx="1">
                  <c:v>#</c:v>
                </c:pt>
              </c:strCache>
            </c:strRef>
          </c:tx>
          <c:spPr>
            <a:solidFill>
              <a:schemeClr val="accent4"/>
            </a:solidFill>
            <a:ln>
              <a:noFill/>
            </a:ln>
            <a:effectLst/>
          </c:spPr>
          <c:invertIfNegative val="0"/>
          <c:cat>
            <c:strRef>
              <c:f>'7. Decom plot'!$G$11:$L$11</c:f>
              <c:strCache>
                <c:ptCount val="6"/>
                <c:pt idx="0">
                  <c:v>FTW/Substation removal (AHTS/Tug)</c:v>
                </c:pt>
                <c:pt idx="1">
                  <c:v>Mooring /Anchor recovery (AHTS/OCV)</c:v>
                </c:pt>
                <c:pt idx="2">
                  <c:v>Cable removal/recovery (OCV)</c:v>
                </c:pt>
                <c:pt idx="3">
                  <c:v>Substation removal (AHTS/OCV)</c:v>
                </c:pt>
                <c:pt idx="4">
                  <c:v>Pre/Post decom Environmental  survey</c:v>
                </c:pt>
                <c:pt idx="5">
                  <c:v>Guard vessel</c:v>
                </c:pt>
              </c:strCache>
            </c:strRef>
          </c:cat>
          <c:val>
            <c:numRef>
              <c:f>'7. Decom plot'!$G$15:$L$15</c:f>
              <c:numCache>
                <c:formatCode>General</c:formatCode>
                <c:ptCount val="6"/>
                <c:pt idx="0">
                  <c:v>10</c:v>
                </c:pt>
                <c:pt idx="1">
                  <c:v>0</c:v>
                </c:pt>
                <c:pt idx="2">
                  <c:v>0</c:v>
                </c:pt>
                <c:pt idx="3">
                  <c:v>0</c:v>
                </c:pt>
                <c:pt idx="4">
                  <c:v>0</c:v>
                </c:pt>
                <c:pt idx="5">
                  <c:v>0</c:v>
                </c:pt>
              </c:numCache>
            </c:numRef>
          </c:val>
          <c:extLst>
            <c:ext xmlns:c16="http://schemas.microsoft.com/office/drawing/2014/chart" uri="{C3380CC4-5D6E-409C-BE32-E72D297353CC}">
              <c16:uniqueId val="{00000003-A100-445C-8F8F-F329477F82C0}"/>
            </c:ext>
          </c:extLst>
        </c:ser>
        <c:ser>
          <c:idx val="4"/>
          <c:order val="4"/>
          <c:tx>
            <c:strRef>
              <c:f>'7. Decom plot'!$E$16:$F$16</c:f>
              <c:strCache>
                <c:ptCount val="2"/>
                <c:pt idx="0">
                  <c:v>OCV</c:v>
                </c:pt>
                <c:pt idx="1">
                  <c:v>#</c:v>
                </c:pt>
              </c:strCache>
            </c:strRef>
          </c:tx>
          <c:spPr>
            <a:solidFill>
              <a:schemeClr val="accent5"/>
            </a:solidFill>
            <a:ln>
              <a:noFill/>
            </a:ln>
            <a:effectLst/>
          </c:spPr>
          <c:invertIfNegative val="0"/>
          <c:cat>
            <c:strRef>
              <c:f>'7. Decom plot'!$G$11:$L$11</c:f>
              <c:strCache>
                <c:ptCount val="6"/>
                <c:pt idx="0">
                  <c:v>FTW/Substation removal (AHTS/Tug)</c:v>
                </c:pt>
                <c:pt idx="1">
                  <c:v>Mooring /Anchor recovery (AHTS/OCV)</c:v>
                </c:pt>
                <c:pt idx="2">
                  <c:v>Cable removal/recovery (OCV)</c:v>
                </c:pt>
                <c:pt idx="3">
                  <c:v>Substation removal (AHTS/OCV)</c:v>
                </c:pt>
                <c:pt idx="4">
                  <c:v>Pre/Post decom Environmental  survey</c:v>
                </c:pt>
                <c:pt idx="5">
                  <c:v>Guard vessel</c:v>
                </c:pt>
              </c:strCache>
            </c:strRef>
          </c:cat>
          <c:val>
            <c:numRef>
              <c:f>'7. Decom plot'!$G$16:$L$16</c:f>
              <c:numCache>
                <c:formatCode>General</c:formatCode>
                <c:ptCount val="6"/>
                <c:pt idx="0">
                  <c:v>33</c:v>
                </c:pt>
                <c:pt idx="1">
                  <c:v>5</c:v>
                </c:pt>
                <c:pt idx="2">
                  <c:v>68</c:v>
                </c:pt>
                <c:pt idx="3">
                  <c:v>0</c:v>
                </c:pt>
                <c:pt idx="4">
                  <c:v>0</c:v>
                </c:pt>
                <c:pt idx="5">
                  <c:v>0</c:v>
                </c:pt>
              </c:numCache>
            </c:numRef>
          </c:val>
          <c:extLst>
            <c:ext xmlns:c16="http://schemas.microsoft.com/office/drawing/2014/chart" uri="{C3380CC4-5D6E-409C-BE32-E72D297353CC}">
              <c16:uniqueId val="{00000004-A100-445C-8F8F-F329477F82C0}"/>
            </c:ext>
          </c:extLst>
        </c:ser>
        <c:dLbls>
          <c:showLegendKey val="0"/>
          <c:showVal val="0"/>
          <c:showCatName val="0"/>
          <c:showSerName val="0"/>
          <c:showPercent val="0"/>
          <c:showBubbleSize val="0"/>
        </c:dLbls>
        <c:gapWidth val="219"/>
        <c:overlap val="-27"/>
        <c:axId val="67032751"/>
        <c:axId val="360951231"/>
      </c:barChart>
      <c:barChart>
        <c:barDir val="col"/>
        <c:grouping val="clustered"/>
        <c:varyColors val="0"/>
        <c:ser>
          <c:idx val="5"/>
          <c:order val="5"/>
          <c:tx>
            <c:strRef>
              <c:f>'7. Decom plot'!$E$17:$F$17</c:f>
              <c:strCache>
                <c:ptCount val="2"/>
                <c:pt idx="0">
                  <c:v>Vessel type value potential per GW right hand scale</c:v>
                </c:pt>
                <c:pt idx="1">
                  <c:v>MNOK</c:v>
                </c:pt>
              </c:strCache>
            </c:strRef>
          </c:tx>
          <c:spPr>
            <a:solidFill>
              <a:schemeClr val="accent6"/>
            </a:solidFill>
            <a:ln>
              <a:noFill/>
            </a:ln>
            <a:effectLst/>
          </c:spPr>
          <c:invertIfNegative val="0"/>
          <c:cat>
            <c:strRef>
              <c:f>'7. Decom plot'!$G$11:$L$11</c:f>
              <c:strCache>
                <c:ptCount val="6"/>
                <c:pt idx="0">
                  <c:v>FTW/Substation removal (AHTS/Tug)</c:v>
                </c:pt>
                <c:pt idx="1">
                  <c:v>Mooring /Anchor recovery (AHTS/OCV)</c:v>
                </c:pt>
                <c:pt idx="2">
                  <c:v>Cable removal/recovery (OCV)</c:v>
                </c:pt>
                <c:pt idx="3">
                  <c:v>Substation removal (AHTS/OCV)</c:v>
                </c:pt>
                <c:pt idx="4">
                  <c:v>Pre/Post decom Environmental  survey</c:v>
                </c:pt>
                <c:pt idx="5">
                  <c:v>Guard vessel</c:v>
                </c:pt>
              </c:strCache>
            </c:strRef>
          </c:cat>
          <c:val>
            <c:numRef>
              <c:f>'7. Decom plot'!$G$17:$L$17</c:f>
              <c:numCache>
                <c:formatCode>0</c:formatCode>
                <c:ptCount val="6"/>
                <c:pt idx="0">
                  <c:v>195.38383200000004</c:v>
                </c:pt>
                <c:pt idx="1">
                  <c:v>103.4838</c:v>
                </c:pt>
                <c:pt idx="2">
                  <c:v>87.172399999999996</c:v>
                </c:pt>
                <c:pt idx="3">
                  <c:v>0</c:v>
                </c:pt>
                <c:pt idx="4">
                  <c:v>6.0164999999999997</c:v>
                </c:pt>
                <c:pt idx="5">
                  <c:v>15.642899999999999</c:v>
                </c:pt>
              </c:numCache>
            </c:numRef>
          </c:val>
          <c:extLst>
            <c:ext xmlns:c16="http://schemas.microsoft.com/office/drawing/2014/chart" uri="{C3380CC4-5D6E-409C-BE32-E72D297353CC}">
              <c16:uniqueId val="{00000005-A100-445C-8F8F-F329477F82C0}"/>
            </c:ext>
          </c:extLst>
        </c:ser>
        <c:dLbls>
          <c:showLegendKey val="0"/>
          <c:showVal val="0"/>
          <c:showCatName val="0"/>
          <c:showSerName val="0"/>
          <c:showPercent val="0"/>
          <c:showBubbleSize val="0"/>
        </c:dLbls>
        <c:gapWidth val="219"/>
        <c:overlap val="-27"/>
        <c:axId val="368902511"/>
        <c:axId val="481714207"/>
      </c:barChart>
      <c:catAx>
        <c:axId val="67032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951231"/>
        <c:crosses val="autoZero"/>
        <c:auto val="1"/>
        <c:lblAlgn val="ctr"/>
        <c:lblOffset val="100"/>
        <c:noMultiLvlLbl val="0"/>
      </c:catAx>
      <c:valAx>
        <c:axId val="3609512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032751"/>
        <c:crosses val="autoZero"/>
        <c:crossBetween val="between"/>
      </c:valAx>
      <c:valAx>
        <c:axId val="481714207"/>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902511"/>
        <c:crosses val="max"/>
        <c:crossBetween val="between"/>
      </c:valAx>
      <c:catAx>
        <c:axId val="368902511"/>
        <c:scaling>
          <c:orientation val="minMax"/>
        </c:scaling>
        <c:delete val="1"/>
        <c:axPos val="b"/>
        <c:numFmt formatCode="General" sourceLinked="1"/>
        <c:majorTickMark val="out"/>
        <c:minorTickMark val="none"/>
        <c:tickLblPos val="nextTo"/>
        <c:crossAx val="481714207"/>
        <c:crosses val="autoZero"/>
        <c:auto val="1"/>
        <c:lblAlgn val="ctr"/>
        <c:lblOffset val="100"/>
        <c:noMultiLvlLbl val="0"/>
      </c:catAx>
      <c:spPr>
        <a:noFill/>
        <a:ln>
          <a:noFill/>
        </a:ln>
        <a:effectLst/>
      </c:spPr>
    </c:plotArea>
    <c:legend>
      <c:legendPos val="r"/>
      <c:layout>
        <c:manualLayout>
          <c:xMode val="edge"/>
          <c:yMode val="edge"/>
          <c:x val="0.84583717245134571"/>
          <c:y val="0.44972215154328415"/>
          <c:w val="0.13841522105973245"/>
          <c:h val="0.276509755586450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Segment applicable fleet in number and value potential</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'2.Project logistics'!$A$109:$B$109</c:f>
              <c:strCache>
                <c:ptCount val="2"/>
                <c:pt idx="0">
                  <c:v>Vessels with track record</c:v>
                </c:pt>
                <c:pt idx="1">
                  <c:v>#</c:v>
                </c:pt>
              </c:strCache>
            </c:strRef>
          </c:tx>
          <c:spPr>
            <a:solidFill>
              <a:schemeClr val="accent1"/>
            </a:solidFill>
            <a:ln>
              <a:noFill/>
            </a:ln>
            <a:effectLst/>
          </c:spPr>
          <c:invertIfNegative val="0"/>
          <c:cat>
            <c:strRef>
              <c:f>'2.Project logistics'!$C$108:$E$108</c:f>
              <c:strCache>
                <c:ptCount val="3"/>
                <c:pt idx="0">
                  <c:v>Heavy transport - blades</c:v>
                </c:pt>
                <c:pt idx="1">
                  <c:v>Heavy transport - towers/foundations/TP</c:v>
                </c:pt>
                <c:pt idx="2">
                  <c:v>Heavy transport - nacelles</c:v>
                </c:pt>
              </c:strCache>
            </c:strRef>
          </c:cat>
          <c:val>
            <c:numRef>
              <c:f>'2.Project logistics'!$C$109:$E$109</c:f>
              <c:numCache>
                <c:formatCode>General</c:formatCode>
                <c:ptCount val="3"/>
                <c:pt idx="0">
                  <c:v>12</c:v>
                </c:pt>
                <c:pt idx="1">
                  <c:v>6</c:v>
                </c:pt>
                <c:pt idx="2">
                  <c:v>9</c:v>
                </c:pt>
              </c:numCache>
            </c:numRef>
          </c:val>
          <c:extLst>
            <c:ext xmlns:c16="http://schemas.microsoft.com/office/drawing/2014/chart" uri="{C3380CC4-5D6E-409C-BE32-E72D297353CC}">
              <c16:uniqueId val="{00000000-B128-4510-8537-F5538DAA4543}"/>
            </c:ext>
          </c:extLst>
        </c:ser>
        <c:ser>
          <c:idx val="1"/>
          <c:order val="1"/>
          <c:tx>
            <c:strRef>
              <c:f>'2.Project logistics'!$A$110:$B$110</c:f>
              <c:strCache>
                <c:ptCount val="2"/>
                <c:pt idx="0">
                  <c:v>Capable vessels</c:v>
                </c:pt>
                <c:pt idx="1">
                  <c:v>#</c:v>
                </c:pt>
              </c:strCache>
            </c:strRef>
          </c:tx>
          <c:spPr>
            <a:solidFill>
              <a:schemeClr val="accent2"/>
            </a:solidFill>
            <a:ln>
              <a:noFill/>
            </a:ln>
            <a:effectLst/>
          </c:spPr>
          <c:invertIfNegative val="0"/>
          <c:cat>
            <c:strRef>
              <c:f>'2.Project logistics'!$C$108:$E$108</c:f>
              <c:strCache>
                <c:ptCount val="3"/>
                <c:pt idx="0">
                  <c:v>Heavy transport - blades</c:v>
                </c:pt>
                <c:pt idx="1">
                  <c:v>Heavy transport - towers/foundations/TP</c:v>
                </c:pt>
                <c:pt idx="2">
                  <c:v>Heavy transport - nacelles</c:v>
                </c:pt>
              </c:strCache>
            </c:strRef>
          </c:cat>
          <c:val>
            <c:numRef>
              <c:f>'2.Project logistics'!$C$110:$E$110</c:f>
              <c:numCache>
                <c:formatCode>General</c:formatCode>
                <c:ptCount val="3"/>
                <c:pt idx="0">
                  <c:v>35</c:v>
                </c:pt>
                <c:pt idx="1">
                  <c:v>29</c:v>
                </c:pt>
                <c:pt idx="2">
                  <c:v>32</c:v>
                </c:pt>
              </c:numCache>
            </c:numRef>
          </c:val>
          <c:extLst>
            <c:ext xmlns:c16="http://schemas.microsoft.com/office/drawing/2014/chart" uri="{C3380CC4-5D6E-409C-BE32-E72D297353CC}">
              <c16:uniqueId val="{00000001-B128-4510-8537-F5538DAA4543}"/>
            </c:ext>
          </c:extLst>
        </c:ser>
        <c:ser>
          <c:idx val="2"/>
          <c:order val="2"/>
          <c:tx>
            <c:strRef>
              <c:f>'2.Project logistics'!$A$111:$B$111</c:f>
              <c:strCache>
                <c:ptCount val="2"/>
                <c:pt idx="0">
                  <c:v>Vessel type value potential per GW</c:v>
                </c:pt>
                <c:pt idx="1">
                  <c:v>MNOK</c:v>
                </c:pt>
              </c:strCache>
            </c:strRef>
          </c:tx>
          <c:spPr>
            <a:solidFill>
              <a:schemeClr val="accent3"/>
            </a:solidFill>
            <a:ln>
              <a:noFill/>
            </a:ln>
            <a:effectLst/>
          </c:spPr>
          <c:invertIfNegative val="0"/>
          <c:cat>
            <c:strRef>
              <c:f>'2.Project logistics'!$C$108:$E$108</c:f>
              <c:strCache>
                <c:ptCount val="3"/>
                <c:pt idx="0">
                  <c:v>Heavy transport - blades</c:v>
                </c:pt>
                <c:pt idx="1">
                  <c:v>Heavy transport - towers/foundations/TP</c:v>
                </c:pt>
                <c:pt idx="2">
                  <c:v>Heavy transport - nacelles</c:v>
                </c:pt>
              </c:strCache>
            </c:strRef>
          </c:cat>
          <c:val>
            <c:numRef>
              <c:f>'2.Project logistics'!$C$111:$E$111</c:f>
              <c:numCache>
                <c:formatCode>0</c:formatCode>
                <c:ptCount val="3"/>
                <c:pt idx="0">
                  <c:v>23.063250000000004</c:v>
                </c:pt>
                <c:pt idx="1">
                  <c:v>65.345875000000007</c:v>
                </c:pt>
                <c:pt idx="2">
                  <c:v>6.0164999999999997</c:v>
                </c:pt>
              </c:numCache>
            </c:numRef>
          </c:val>
          <c:extLst>
            <c:ext xmlns:c16="http://schemas.microsoft.com/office/drawing/2014/chart" uri="{C3380CC4-5D6E-409C-BE32-E72D297353CC}">
              <c16:uniqueId val="{00000002-B128-4510-8537-F5538DAA4543}"/>
            </c:ext>
          </c:extLst>
        </c:ser>
        <c:dLbls>
          <c:showLegendKey val="0"/>
          <c:showVal val="0"/>
          <c:showCatName val="0"/>
          <c:showSerName val="0"/>
          <c:showPercent val="0"/>
          <c:showBubbleSize val="0"/>
        </c:dLbls>
        <c:gapWidth val="219"/>
        <c:overlap val="-27"/>
        <c:axId val="792468816"/>
        <c:axId val="882701728"/>
      </c:barChart>
      <c:catAx>
        <c:axId val="792468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2701728"/>
        <c:crosses val="autoZero"/>
        <c:auto val="1"/>
        <c:lblAlgn val="ctr"/>
        <c:lblOffset val="100"/>
        <c:noMultiLvlLbl val="0"/>
      </c:catAx>
      <c:valAx>
        <c:axId val="882701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4688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Operation vessels in number and value opportunity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'2.Project logistics'!$A$109:$B$109</c:f>
              <c:strCache>
                <c:ptCount val="2"/>
                <c:pt idx="0">
                  <c:v>Vessels with track record</c:v>
                </c:pt>
                <c:pt idx="1">
                  <c:v>#</c:v>
                </c:pt>
              </c:strCache>
            </c:strRef>
          </c:tx>
          <c:spPr>
            <a:solidFill>
              <a:schemeClr val="accent1"/>
            </a:solidFill>
            <a:ln>
              <a:noFill/>
            </a:ln>
            <a:effectLst/>
          </c:spPr>
          <c:invertIfNegative val="0"/>
          <c:cat>
            <c:strRef>
              <c:f>'2.Project logistics'!$C$108:$E$108</c:f>
              <c:strCache>
                <c:ptCount val="3"/>
                <c:pt idx="0">
                  <c:v>Heavy transport - blades</c:v>
                </c:pt>
                <c:pt idx="1">
                  <c:v>Heavy transport - towers/foundations/TP</c:v>
                </c:pt>
                <c:pt idx="2">
                  <c:v>Heavy transport - nacelles</c:v>
                </c:pt>
              </c:strCache>
            </c:strRef>
          </c:cat>
          <c:val>
            <c:numRef>
              <c:f>'2.Project logistics'!$C$109:$E$109</c:f>
              <c:numCache>
                <c:formatCode>General</c:formatCode>
                <c:ptCount val="3"/>
                <c:pt idx="0">
                  <c:v>12</c:v>
                </c:pt>
                <c:pt idx="1">
                  <c:v>6</c:v>
                </c:pt>
                <c:pt idx="2">
                  <c:v>9</c:v>
                </c:pt>
              </c:numCache>
            </c:numRef>
          </c:val>
          <c:extLst>
            <c:ext xmlns:c16="http://schemas.microsoft.com/office/drawing/2014/chart" uri="{C3380CC4-5D6E-409C-BE32-E72D297353CC}">
              <c16:uniqueId val="{00000000-B49C-4F0A-8088-240D07E2FC4B}"/>
            </c:ext>
          </c:extLst>
        </c:ser>
        <c:ser>
          <c:idx val="1"/>
          <c:order val="1"/>
          <c:tx>
            <c:strRef>
              <c:f>'2.Project logistics'!$A$110:$B$110</c:f>
              <c:strCache>
                <c:ptCount val="2"/>
                <c:pt idx="0">
                  <c:v>Capable vessels</c:v>
                </c:pt>
                <c:pt idx="1">
                  <c:v>#</c:v>
                </c:pt>
              </c:strCache>
            </c:strRef>
          </c:tx>
          <c:spPr>
            <a:solidFill>
              <a:schemeClr val="accent2"/>
            </a:solidFill>
            <a:ln>
              <a:noFill/>
            </a:ln>
            <a:effectLst/>
          </c:spPr>
          <c:invertIfNegative val="0"/>
          <c:cat>
            <c:strRef>
              <c:f>'2.Project logistics'!$C$108:$E$108</c:f>
              <c:strCache>
                <c:ptCount val="3"/>
                <c:pt idx="0">
                  <c:v>Heavy transport - blades</c:v>
                </c:pt>
                <c:pt idx="1">
                  <c:v>Heavy transport - towers/foundations/TP</c:v>
                </c:pt>
                <c:pt idx="2">
                  <c:v>Heavy transport - nacelles</c:v>
                </c:pt>
              </c:strCache>
            </c:strRef>
          </c:cat>
          <c:val>
            <c:numRef>
              <c:f>'2.Project logistics'!$C$110:$E$110</c:f>
              <c:numCache>
                <c:formatCode>General</c:formatCode>
                <c:ptCount val="3"/>
                <c:pt idx="0">
                  <c:v>35</c:v>
                </c:pt>
                <c:pt idx="1">
                  <c:v>29</c:v>
                </c:pt>
                <c:pt idx="2">
                  <c:v>32</c:v>
                </c:pt>
              </c:numCache>
            </c:numRef>
          </c:val>
          <c:extLst>
            <c:ext xmlns:c16="http://schemas.microsoft.com/office/drawing/2014/chart" uri="{C3380CC4-5D6E-409C-BE32-E72D297353CC}">
              <c16:uniqueId val="{00000001-B49C-4F0A-8088-240D07E2FC4B}"/>
            </c:ext>
          </c:extLst>
        </c:ser>
        <c:dLbls>
          <c:showLegendKey val="0"/>
          <c:showVal val="0"/>
          <c:showCatName val="0"/>
          <c:showSerName val="0"/>
          <c:showPercent val="0"/>
          <c:showBubbleSize val="0"/>
        </c:dLbls>
        <c:gapWidth val="219"/>
        <c:overlap val="-27"/>
        <c:axId val="1785253040"/>
        <c:axId val="1904660560"/>
      </c:barChart>
      <c:barChart>
        <c:barDir val="col"/>
        <c:grouping val="clustered"/>
        <c:varyColors val="0"/>
        <c:ser>
          <c:idx val="2"/>
          <c:order val="2"/>
          <c:tx>
            <c:strRef>
              <c:f>'2.Project logistics'!$A$111:$B$111</c:f>
              <c:strCache>
                <c:ptCount val="2"/>
                <c:pt idx="0">
                  <c:v>Vessel type value potential per GW</c:v>
                </c:pt>
                <c:pt idx="1">
                  <c:v>MNOK</c:v>
                </c:pt>
              </c:strCache>
            </c:strRef>
          </c:tx>
          <c:spPr>
            <a:solidFill>
              <a:schemeClr val="accent3"/>
            </a:solidFill>
            <a:ln>
              <a:noFill/>
            </a:ln>
            <a:effectLst/>
          </c:spPr>
          <c:invertIfNegative val="0"/>
          <c:cat>
            <c:strRef>
              <c:f>'2.Project logistics'!$C$108:$E$108</c:f>
              <c:strCache>
                <c:ptCount val="3"/>
                <c:pt idx="0">
                  <c:v>Heavy transport - blades</c:v>
                </c:pt>
                <c:pt idx="1">
                  <c:v>Heavy transport - towers/foundations/TP</c:v>
                </c:pt>
                <c:pt idx="2">
                  <c:v>Heavy transport - nacelles</c:v>
                </c:pt>
              </c:strCache>
            </c:strRef>
          </c:cat>
          <c:val>
            <c:numRef>
              <c:f>'2.Project logistics'!$C$111:$E$111</c:f>
              <c:numCache>
                <c:formatCode>0</c:formatCode>
                <c:ptCount val="3"/>
                <c:pt idx="0">
                  <c:v>23.063250000000004</c:v>
                </c:pt>
                <c:pt idx="1">
                  <c:v>65.345875000000007</c:v>
                </c:pt>
                <c:pt idx="2">
                  <c:v>6.0164999999999997</c:v>
                </c:pt>
              </c:numCache>
            </c:numRef>
          </c:val>
          <c:extLst>
            <c:ext xmlns:c16="http://schemas.microsoft.com/office/drawing/2014/chart" uri="{C3380CC4-5D6E-409C-BE32-E72D297353CC}">
              <c16:uniqueId val="{00000002-B49C-4F0A-8088-240D07E2FC4B}"/>
            </c:ext>
          </c:extLst>
        </c:ser>
        <c:dLbls>
          <c:showLegendKey val="0"/>
          <c:showVal val="0"/>
          <c:showCatName val="0"/>
          <c:showSerName val="0"/>
          <c:showPercent val="0"/>
          <c:showBubbleSize val="0"/>
        </c:dLbls>
        <c:gapWidth val="400"/>
        <c:axId val="5018816"/>
        <c:axId val="1899708384"/>
      </c:barChart>
      <c:catAx>
        <c:axId val="178525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4660560"/>
        <c:crosses val="autoZero"/>
        <c:auto val="1"/>
        <c:lblAlgn val="ctr"/>
        <c:lblOffset val="100"/>
        <c:noMultiLvlLbl val="0"/>
      </c:catAx>
      <c:valAx>
        <c:axId val="1904660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253040"/>
        <c:crosses val="autoZero"/>
        <c:crossBetween val="between"/>
      </c:valAx>
      <c:valAx>
        <c:axId val="18997083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8816"/>
        <c:crosses val="max"/>
        <c:crossBetween val="between"/>
      </c:valAx>
      <c:catAx>
        <c:axId val="5018816"/>
        <c:scaling>
          <c:orientation val="minMax"/>
        </c:scaling>
        <c:delete val="1"/>
        <c:axPos val="b"/>
        <c:numFmt formatCode="General" sourceLinked="1"/>
        <c:majorTickMark val="out"/>
        <c:minorTickMark val="none"/>
        <c:tickLblPos val="nextTo"/>
        <c:crossAx val="189970838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Segment applicable fleet in number and value potential</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'FWT construction'!$C$60:$E$60</c:f>
              <c:strCache>
                <c:ptCount val="3"/>
                <c:pt idx="0">
                  <c:v>Vessels with track record</c:v>
                </c:pt>
                <c:pt idx="1">
                  <c:v>#</c:v>
                </c:pt>
              </c:strCache>
            </c:strRef>
          </c:tx>
          <c:spPr>
            <a:solidFill>
              <a:schemeClr val="accent1"/>
            </a:solidFill>
            <a:ln>
              <a:noFill/>
            </a:ln>
            <a:effectLst/>
          </c:spPr>
          <c:invertIfNegative val="0"/>
          <c:cat>
            <c:strRef>
              <c:f>'FWT construction'!$F$59:$J$59</c:f>
              <c:strCache>
                <c:ptCount val="5"/>
                <c:pt idx="0">
                  <c:v>FWT positioning (Tug)</c:v>
                </c:pt>
                <c:pt idx="1">
                  <c:v>Mooring prelay/hook-up (AHTS)</c:v>
                </c:pt>
                <c:pt idx="2">
                  <c:v>FWT construction (Crane vessel)</c:v>
                </c:pt>
                <c:pt idx="3">
                  <c:v>Securing site (guard vsl)</c:v>
                </c:pt>
                <c:pt idx="4">
                  <c:v>Construction barge</c:v>
                </c:pt>
              </c:strCache>
            </c:strRef>
          </c:cat>
          <c:val>
            <c:numRef>
              <c:f>'FWT construction'!$F$60:$J$60</c:f>
              <c:numCache>
                <c:formatCode>General</c:formatCode>
                <c:ptCount val="5"/>
                <c:pt idx="0">
                  <c:v>0</c:v>
                </c:pt>
                <c:pt idx="1">
                  <c:v>0</c:v>
                </c:pt>
                <c:pt idx="2">
                  <c:v>0</c:v>
                </c:pt>
              </c:numCache>
            </c:numRef>
          </c:val>
          <c:extLst>
            <c:ext xmlns:c16="http://schemas.microsoft.com/office/drawing/2014/chart" uri="{C3380CC4-5D6E-409C-BE32-E72D297353CC}">
              <c16:uniqueId val="{00000000-7B3A-4659-8548-63E6CE114B59}"/>
            </c:ext>
          </c:extLst>
        </c:ser>
        <c:ser>
          <c:idx val="1"/>
          <c:order val="1"/>
          <c:tx>
            <c:strRef>
              <c:f>'FWT construction'!$C$61:$E$61</c:f>
              <c:strCache>
                <c:ptCount val="3"/>
                <c:pt idx="0">
                  <c:v>Capable vessels</c:v>
                </c:pt>
                <c:pt idx="1">
                  <c:v>#</c:v>
                </c:pt>
              </c:strCache>
            </c:strRef>
          </c:tx>
          <c:spPr>
            <a:solidFill>
              <a:schemeClr val="accent2"/>
            </a:solidFill>
            <a:ln>
              <a:noFill/>
            </a:ln>
            <a:effectLst/>
          </c:spPr>
          <c:invertIfNegative val="0"/>
          <c:cat>
            <c:strRef>
              <c:f>'FWT construction'!$F$59:$J$59</c:f>
              <c:strCache>
                <c:ptCount val="5"/>
                <c:pt idx="0">
                  <c:v>FWT positioning (Tug)</c:v>
                </c:pt>
                <c:pt idx="1">
                  <c:v>Mooring prelay/hook-up (AHTS)</c:v>
                </c:pt>
                <c:pt idx="2">
                  <c:v>FWT construction (Crane vessel)</c:v>
                </c:pt>
                <c:pt idx="3">
                  <c:v>Securing site (guard vsl)</c:v>
                </c:pt>
                <c:pt idx="4">
                  <c:v>Construction barge</c:v>
                </c:pt>
              </c:strCache>
            </c:strRef>
          </c:cat>
          <c:val>
            <c:numRef>
              <c:f>'FWT construction'!$F$61:$J$61</c:f>
              <c:numCache>
                <c:formatCode>General</c:formatCode>
                <c:ptCount val="5"/>
                <c:pt idx="0">
                  <c:v>13</c:v>
                </c:pt>
                <c:pt idx="1">
                  <c:v>16</c:v>
                </c:pt>
                <c:pt idx="2">
                  <c:v>8</c:v>
                </c:pt>
                <c:pt idx="3">
                  <c:v>0</c:v>
                </c:pt>
              </c:numCache>
            </c:numRef>
          </c:val>
          <c:extLst>
            <c:ext xmlns:c16="http://schemas.microsoft.com/office/drawing/2014/chart" uri="{C3380CC4-5D6E-409C-BE32-E72D297353CC}">
              <c16:uniqueId val="{00000001-7B3A-4659-8548-63E6CE114B59}"/>
            </c:ext>
          </c:extLst>
        </c:ser>
        <c:ser>
          <c:idx val="2"/>
          <c:order val="2"/>
          <c:tx>
            <c:strRef>
              <c:f>'FWT construction'!$C$62:$E$62</c:f>
              <c:strCache>
                <c:ptCount val="3"/>
                <c:pt idx="0">
                  <c:v>Vessel type value potential per GW right hand scale</c:v>
                </c:pt>
                <c:pt idx="1">
                  <c:v>MNOK</c:v>
                </c:pt>
              </c:strCache>
            </c:strRef>
          </c:tx>
          <c:spPr>
            <a:solidFill>
              <a:schemeClr val="accent3"/>
            </a:solidFill>
            <a:ln>
              <a:noFill/>
            </a:ln>
            <a:effectLst/>
          </c:spPr>
          <c:invertIfNegative val="0"/>
          <c:cat>
            <c:strRef>
              <c:f>'FWT construction'!$F$59:$J$59</c:f>
              <c:strCache>
                <c:ptCount val="5"/>
                <c:pt idx="0">
                  <c:v>FWT positioning (Tug)</c:v>
                </c:pt>
                <c:pt idx="1">
                  <c:v>Mooring prelay/hook-up (AHTS)</c:v>
                </c:pt>
                <c:pt idx="2">
                  <c:v>FWT construction (Crane vessel)</c:v>
                </c:pt>
                <c:pt idx="3">
                  <c:v>Securing site (guard vsl)</c:v>
                </c:pt>
                <c:pt idx="4">
                  <c:v>Construction barge</c:v>
                </c:pt>
              </c:strCache>
            </c:strRef>
          </c:cat>
          <c:val>
            <c:numRef>
              <c:f>'FWT construction'!$F$62:$J$62</c:f>
              <c:numCache>
                <c:formatCode>0</c:formatCode>
                <c:ptCount val="5"/>
                <c:pt idx="0">
                  <c:v>22.461599999999997</c:v>
                </c:pt>
                <c:pt idx="1">
                  <c:v>51.019919999999999</c:v>
                </c:pt>
                <c:pt idx="2">
                  <c:v>320.88</c:v>
                </c:pt>
                <c:pt idx="3">
                  <c:v>65.880674999999997</c:v>
                </c:pt>
                <c:pt idx="4">
                  <c:v>48.131999999999998</c:v>
                </c:pt>
              </c:numCache>
            </c:numRef>
          </c:val>
          <c:extLst>
            <c:ext xmlns:c16="http://schemas.microsoft.com/office/drawing/2014/chart" uri="{C3380CC4-5D6E-409C-BE32-E72D297353CC}">
              <c16:uniqueId val="{00000002-7B3A-4659-8548-63E6CE114B59}"/>
            </c:ext>
          </c:extLst>
        </c:ser>
        <c:dLbls>
          <c:showLegendKey val="0"/>
          <c:showVal val="0"/>
          <c:showCatName val="0"/>
          <c:showSerName val="0"/>
          <c:showPercent val="0"/>
          <c:showBubbleSize val="0"/>
        </c:dLbls>
        <c:gapWidth val="219"/>
        <c:overlap val="-27"/>
        <c:axId val="442985536"/>
        <c:axId val="145388592"/>
      </c:barChart>
      <c:catAx>
        <c:axId val="44298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388592"/>
        <c:crosses val="autoZero"/>
        <c:auto val="1"/>
        <c:lblAlgn val="ctr"/>
        <c:lblOffset val="100"/>
        <c:noMultiLvlLbl val="0"/>
      </c:catAx>
      <c:valAx>
        <c:axId val="145388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985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Operation</a:t>
            </a:r>
            <a:r>
              <a:rPr lang="en-GB" baseline="0"/>
              <a:t> vessels in number and value opportunity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'FWT construction'!$C$60:$E$60</c:f>
              <c:strCache>
                <c:ptCount val="3"/>
                <c:pt idx="0">
                  <c:v>Vessels with track record</c:v>
                </c:pt>
                <c:pt idx="1">
                  <c:v>#</c:v>
                </c:pt>
              </c:strCache>
            </c:strRef>
          </c:tx>
          <c:spPr>
            <a:solidFill>
              <a:schemeClr val="accent1"/>
            </a:solidFill>
            <a:ln>
              <a:noFill/>
            </a:ln>
            <a:effectLst/>
          </c:spPr>
          <c:invertIfNegative val="0"/>
          <c:cat>
            <c:strRef>
              <c:f>'FWT construction'!$F$59:$J$59</c:f>
              <c:strCache>
                <c:ptCount val="5"/>
                <c:pt idx="0">
                  <c:v>FWT positioning (Tug)</c:v>
                </c:pt>
                <c:pt idx="1">
                  <c:v>Mooring prelay/hook-up (AHTS)</c:v>
                </c:pt>
                <c:pt idx="2">
                  <c:v>FWT construction (Crane vessel)</c:v>
                </c:pt>
                <c:pt idx="3">
                  <c:v>Securing site (guard vsl)</c:v>
                </c:pt>
                <c:pt idx="4">
                  <c:v>Construction barge</c:v>
                </c:pt>
              </c:strCache>
            </c:strRef>
          </c:cat>
          <c:val>
            <c:numRef>
              <c:f>'FWT construction'!$F$60:$J$60</c:f>
              <c:numCache>
                <c:formatCode>General</c:formatCode>
                <c:ptCount val="5"/>
                <c:pt idx="0">
                  <c:v>0</c:v>
                </c:pt>
                <c:pt idx="1">
                  <c:v>0</c:v>
                </c:pt>
                <c:pt idx="2">
                  <c:v>0</c:v>
                </c:pt>
              </c:numCache>
            </c:numRef>
          </c:val>
          <c:extLst>
            <c:ext xmlns:c16="http://schemas.microsoft.com/office/drawing/2014/chart" uri="{C3380CC4-5D6E-409C-BE32-E72D297353CC}">
              <c16:uniqueId val="{00000000-A8A9-4140-86A2-9B7DE2789393}"/>
            </c:ext>
          </c:extLst>
        </c:ser>
        <c:ser>
          <c:idx val="1"/>
          <c:order val="1"/>
          <c:tx>
            <c:strRef>
              <c:f>'FWT construction'!$C$61:$E$61</c:f>
              <c:strCache>
                <c:ptCount val="3"/>
                <c:pt idx="0">
                  <c:v>Capable vessels</c:v>
                </c:pt>
                <c:pt idx="1">
                  <c:v>#</c:v>
                </c:pt>
              </c:strCache>
            </c:strRef>
          </c:tx>
          <c:spPr>
            <a:solidFill>
              <a:schemeClr val="accent2"/>
            </a:solidFill>
            <a:ln>
              <a:noFill/>
            </a:ln>
            <a:effectLst/>
          </c:spPr>
          <c:invertIfNegative val="0"/>
          <c:cat>
            <c:strRef>
              <c:f>'FWT construction'!$F$59:$J$59</c:f>
              <c:strCache>
                <c:ptCount val="5"/>
                <c:pt idx="0">
                  <c:v>FWT positioning (Tug)</c:v>
                </c:pt>
                <c:pt idx="1">
                  <c:v>Mooring prelay/hook-up (AHTS)</c:v>
                </c:pt>
                <c:pt idx="2">
                  <c:v>FWT construction (Crane vessel)</c:v>
                </c:pt>
                <c:pt idx="3">
                  <c:v>Securing site (guard vsl)</c:v>
                </c:pt>
                <c:pt idx="4">
                  <c:v>Construction barge</c:v>
                </c:pt>
              </c:strCache>
            </c:strRef>
          </c:cat>
          <c:val>
            <c:numRef>
              <c:f>'FWT construction'!$F$61:$J$61</c:f>
              <c:numCache>
                <c:formatCode>General</c:formatCode>
                <c:ptCount val="5"/>
                <c:pt idx="0">
                  <c:v>13</c:v>
                </c:pt>
                <c:pt idx="1">
                  <c:v>16</c:v>
                </c:pt>
                <c:pt idx="2">
                  <c:v>8</c:v>
                </c:pt>
                <c:pt idx="3">
                  <c:v>0</c:v>
                </c:pt>
              </c:numCache>
            </c:numRef>
          </c:val>
          <c:extLst>
            <c:ext xmlns:c16="http://schemas.microsoft.com/office/drawing/2014/chart" uri="{C3380CC4-5D6E-409C-BE32-E72D297353CC}">
              <c16:uniqueId val="{00000001-A8A9-4140-86A2-9B7DE2789393}"/>
            </c:ext>
          </c:extLst>
        </c:ser>
        <c:dLbls>
          <c:showLegendKey val="0"/>
          <c:showVal val="0"/>
          <c:showCatName val="0"/>
          <c:showSerName val="0"/>
          <c:showPercent val="0"/>
          <c:showBubbleSize val="0"/>
        </c:dLbls>
        <c:gapWidth val="219"/>
        <c:overlap val="-27"/>
        <c:axId val="5020016"/>
        <c:axId val="1899717120"/>
      </c:barChart>
      <c:barChart>
        <c:barDir val="col"/>
        <c:grouping val="clustered"/>
        <c:varyColors val="0"/>
        <c:ser>
          <c:idx val="2"/>
          <c:order val="2"/>
          <c:tx>
            <c:strRef>
              <c:f>'FWT construction'!$C$62:$E$62</c:f>
              <c:strCache>
                <c:ptCount val="3"/>
                <c:pt idx="0">
                  <c:v>Vessel type value potential per GW right hand scale</c:v>
                </c:pt>
                <c:pt idx="1">
                  <c:v>MNOK</c:v>
                </c:pt>
              </c:strCache>
            </c:strRef>
          </c:tx>
          <c:spPr>
            <a:solidFill>
              <a:schemeClr val="accent3"/>
            </a:solidFill>
            <a:ln>
              <a:noFill/>
            </a:ln>
            <a:effectLst/>
          </c:spPr>
          <c:invertIfNegative val="0"/>
          <c:cat>
            <c:strRef>
              <c:f>'FWT construction'!$F$59:$J$59</c:f>
              <c:strCache>
                <c:ptCount val="5"/>
                <c:pt idx="0">
                  <c:v>FWT positioning (Tug)</c:v>
                </c:pt>
                <c:pt idx="1">
                  <c:v>Mooring prelay/hook-up (AHTS)</c:v>
                </c:pt>
                <c:pt idx="2">
                  <c:v>FWT construction (Crane vessel)</c:v>
                </c:pt>
                <c:pt idx="3">
                  <c:v>Securing site (guard vsl)</c:v>
                </c:pt>
                <c:pt idx="4">
                  <c:v>Construction barge</c:v>
                </c:pt>
              </c:strCache>
            </c:strRef>
          </c:cat>
          <c:val>
            <c:numRef>
              <c:f>'FWT construction'!$F$62:$J$62</c:f>
              <c:numCache>
                <c:formatCode>0</c:formatCode>
                <c:ptCount val="5"/>
                <c:pt idx="0">
                  <c:v>22.461599999999997</c:v>
                </c:pt>
                <c:pt idx="1">
                  <c:v>51.019919999999999</c:v>
                </c:pt>
                <c:pt idx="2">
                  <c:v>320.88</c:v>
                </c:pt>
                <c:pt idx="3">
                  <c:v>65.880674999999997</c:v>
                </c:pt>
                <c:pt idx="4">
                  <c:v>48.131999999999998</c:v>
                </c:pt>
              </c:numCache>
            </c:numRef>
          </c:val>
          <c:extLst>
            <c:ext xmlns:c16="http://schemas.microsoft.com/office/drawing/2014/chart" uri="{C3380CC4-5D6E-409C-BE32-E72D297353CC}">
              <c16:uniqueId val="{00000002-A8A9-4140-86A2-9B7DE2789393}"/>
            </c:ext>
          </c:extLst>
        </c:ser>
        <c:dLbls>
          <c:showLegendKey val="0"/>
          <c:showVal val="0"/>
          <c:showCatName val="0"/>
          <c:showSerName val="0"/>
          <c:showPercent val="0"/>
          <c:showBubbleSize val="0"/>
        </c:dLbls>
        <c:gapWidth val="400"/>
        <c:axId val="1541903728"/>
        <c:axId val="1397777648"/>
      </c:barChart>
      <c:catAx>
        <c:axId val="502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9717120"/>
        <c:crosses val="autoZero"/>
        <c:auto val="1"/>
        <c:lblAlgn val="ctr"/>
        <c:lblOffset val="100"/>
        <c:noMultiLvlLbl val="0"/>
      </c:catAx>
      <c:valAx>
        <c:axId val="1899717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20016"/>
        <c:crosses val="autoZero"/>
        <c:crossBetween val="between"/>
      </c:valAx>
      <c:valAx>
        <c:axId val="139777764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1903728"/>
        <c:crosses val="max"/>
        <c:crossBetween val="between"/>
      </c:valAx>
      <c:catAx>
        <c:axId val="1541903728"/>
        <c:scaling>
          <c:orientation val="minMax"/>
        </c:scaling>
        <c:delete val="1"/>
        <c:axPos val="b"/>
        <c:numFmt formatCode="General" sourceLinked="1"/>
        <c:majorTickMark val="out"/>
        <c:minorTickMark val="none"/>
        <c:tickLblPos val="nextTo"/>
        <c:crossAx val="139777764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804960975"/>
        <c:axId val="1945165887"/>
      </c:barChart>
      <c:catAx>
        <c:axId val="804960975"/>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165887"/>
        <c:crosses val="autoZero"/>
        <c:auto val="1"/>
        <c:lblAlgn val="ctr"/>
        <c:lblOffset val="100"/>
        <c:noMultiLvlLbl val="0"/>
      </c:catAx>
      <c:valAx>
        <c:axId val="1945165887"/>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9609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'4.OSS, Found, WTG installation'!$A$394:$B$394</c:f>
              <c:strCache>
                <c:ptCount val="2"/>
                <c:pt idx="0">
                  <c:v>Vessels with track record</c:v>
                </c:pt>
                <c:pt idx="1">
                  <c:v>#</c:v>
                </c:pt>
              </c:strCache>
            </c:strRef>
          </c:tx>
          <c:spPr>
            <a:solidFill>
              <a:schemeClr val="accent1"/>
            </a:solidFill>
            <a:ln>
              <a:noFill/>
            </a:ln>
            <a:effectLst/>
          </c:spPr>
          <c:invertIfNegative val="0"/>
          <c:cat>
            <c:strRef>
              <c:f>'4.OSS, Found, WTG installation'!$C$393:$I$393</c:f>
              <c:strCache>
                <c:ptCount val="7"/>
                <c:pt idx="0">
                  <c:v>Substation mooring installation </c:v>
                </c:pt>
                <c:pt idx="1">
                  <c:v>Substation and FWT towing to site</c:v>
                </c:pt>
                <c:pt idx="2">
                  <c:v>Anchor and mooring lines installation</c:v>
                </c:pt>
                <c:pt idx="3">
                  <c:v>Substation and FWT hook-up</c:v>
                </c:pt>
                <c:pt idx="4">
                  <c:v>Accommodation service (SOV)</c:v>
                </c:pt>
                <c:pt idx="5">
                  <c:v>Guard vessel</c:v>
                </c:pt>
                <c:pt idx="6">
                  <c:v>Rock dumping</c:v>
                </c:pt>
              </c:strCache>
            </c:strRef>
          </c:cat>
          <c:val>
            <c:numRef>
              <c:f>'4.OSS, Found, WTG installation'!$C$394:$I$394</c:f>
              <c:numCache>
                <c:formatCode>General</c:formatCode>
                <c:ptCount val="7"/>
                <c:pt idx="0">
                  <c:v>1</c:v>
                </c:pt>
                <c:pt idx="1">
                  <c:v>1</c:v>
                </c:pt>
                <c:pt idx="2">
                  <c:v>1</c:v>
                </c:pt>
                <c:pt idx="3">
                  <c:v>1</c:v>
                </c:pt>
                <c:pt idx="4">
                  <c:v>39</c:v>
                </c:pt>
                <c:pt idx="5">
                  <c:v>0</c:v>
                </c:pt>
                <c:pt idx="6">
                  <c:v>0</c:v>
                </c:pt>
              </c:numCache>
            </c:numRef>
          </c:val>
          <c:extLst>
            <c:ext xmlns:c16="http://schemas.microsoft.com/office/drawing/2014/chart" uri="{C3380CC4-5D6E-409C-BE32-E72D297353CC}">
              <c16:uniqueId val="{00000000-F7B6-4D76-A8D2-66FADEA7855B}"/>
            </c:ext>
          </c:extLst>
        </c:ser>
        <c:ser>
          <c:idx val="1"/>
          <c:order val="1"/>
          <c:tx>
            <c:strRef>
              <c:f>'4.OSS, Found, WTG installation'!$A$395:$B$395</c:f>
              <c:strCache>
                <c:ptCount val="2"/>
                <c:pt idx="0">
                  <c:v>Capable vessels</c:v>
                </c:pt>
                <c:pt idx="1">
                  <c:v>#</c:v>
                </c:pt>
              </c:strCache>
            </c:strRef>
          </c:tx>
          <c:spPr>
            <a:solidFill>
              <a:schemeClr val="accent2"/>
            </a:solidFill>
            <a:ln>
              <a:noFill/>
            </a:ln>
            <a:effectLst/>
          </c:spPr>
          <c:invertIfNegative val="0"/>
          <c:cat>
            <c:strRef>
              <c:f>'4.OSS, Found, WTG installation'!$C$393:$I$393</c:f>
              <c:strCache>
                <c:ptCount val="7"/>
                <c:pt idx="0">
                  <c:v>Substation mooring installation </c:v>
                </c:pt>
                <c:pt idx="1">
                  <c:v>Substation and FWT towing to site</c:v>
                </c:pt>
                <c:pt idx="2">
                  <c:v>Anchor and mooring lines installation</c:v>
                </c:pt>
                <c:pt idx="3">
                  <c:v>Substation and FWT hook-up</c:v>
                </c:pt>
                <c:pt idx="4">
                  <c:v>Accommodation service (SOV)</c:v>
                </c:pt>
                <c:pt idx="5">
                  <c:v>Guard vessel</c:v>
                </c:pt>
                <c:pt idx="6">
                  <c:v>Rock dumping</c:v>
                </c:pt>
              </c:strCache>
            </c:strRef>
          </c:cat>
          <c:val>
            <c:numRef>
              <c:f>'4.OSS, Found, WTG installation'!$C$395:$I$395</c:f>
              <c:numCache>
                <c:formatCode>General</c:formatCode>
                <c:ptCount val="7"/>
                <c:pt idx="5">
                  <c:v>314</c:v>
                </c:pt>
              </c:numCache>
            </c:numRef>
          </c:val>
          <c:extLst>
            <c:ext xmlns:c16="http://schemas.microsoft.com/office/drawing/2014/chart" uri="{C3380CC4-5D6E-409C-BE32-E72D297353CC}">
              <c16:uniqueId val="{00000001-F7B6-4D76-A8D2-66FADEA7855B}"/>
            </c:ext>
          </c:extLst>
        </c:ser>
        <c:ser>
          <c:idx val="2"/>
          <c:order val="2"/>
          <c:tx>
            <c:strRef>
              <c:f>'4.OSS, Found, WTG installation'!$A$396:$B$396</c:f>
              <c:strCache>
                <c:ptCount val="2"/>
                <c:pt idx="0">
                  <c:v>Capable vessels AHTS</c:v>
                </c:pt>
                <c:pt idx="1">
                  <c:v>#</c:v>
                </c:pt>
              </c:strCache>
            </c:strRef>
          </c:tx>
          <c:spPr>
            <a:solidFill>
              <a:schemeClr val="accent3"/>
            </a:solidFill>
            <a:ln>
              <a:noFill/>
            </a:ln>
            <a:effectLst/>
          </c:spPr>
          <c:invertIfNegative val="0"/>
          <c:cat>
            <c:strRef>
              <c:f>'4.OSS, Found, WTG installation'!$C$393:$I$393</c:f>
              <c:strCache>
                <c:ptCount val="7"/>
                <c:pt idx="0">
                  <c:v>Substation mooring installation </c:v>
                </c:pt>
                <c:pt idx="1">
                  <c:v>Substation and FWT towing to site</c:v>
                </c:pt>
                <c:pt idx="2">
                  <c:v>Anchor and mooring lines installation</c:v>
                </c:pt>
                <c:pt idx="3">
                  <c:v>Substation and FWT hook-up</c:v>
                </c:pt>
                <c:pt idx="4">
                  <c:v>Accommodation service (SOV)</c:v>
                </c:pt>
                <c:pt idx="5">
                  <c:v>Guard vessel</c:v>
                </c:pt>
                <c:pt idx="6">
                  <c:v>Rock dumping</c:v>
                </c:pt>
              </c:strCache>
            </c:strRef>
          </c:cat>
          <c:val>
            <c:numRef>
              <c:f>'4.OSS, Found, WTG installation'!$C$396:$I$396</c:f>
              <c:numCache>
                <c:formatCode>General</c:formatCode>
                <c:ptCount val="7"/>
                <c:pt idx="0">
                  <c:v>89</c:v>
                </c:pt>
                <c:pt idx="1">
                  <c:v>89</c:v>
                </c:pt>
                <c:pt idx="2">
                  <c:v>16</c:v>
                </c:pt>
                <c:pt idx="3">
                  <c:v>16</c:v>
                </c:pt>
                <c:pt idx="4">
                  <c:v>116</c:v>
                </c:pt>
                <c:pt idx="6">
                  <c:v>105</c:v>
                </c:pt>
              </c:numCache>
            </c:numRef>
          </c:val>
          <c:extLst>
            <c:ext xmlns:c16="http://schemas.microsoft.com/office/drawing/2014/chart" uri="{C3380CC4-5D6E-409C-BE32-E72D297353CC}">
              <c16:uniqueId val="{00000002-F7B6-4D76-A8D2-66FADEA7855B}"/>
            </c:ext>
          </c:extLst>
        </c:ser>
        <c:ser>
          <c:idx val="3"/>
          <c:order val="3"/>
          <c:tx>
            <c:strRef>
              <c:f>'4.OSS, Found, WTG installation'!$A$397:$B$397</c:f>
              <c:strCache>
                <c:ptCount val="2"/>
                <c:pt idx="0">
                  <c:v>Capable vessels Tug</c:v>
                </c:pt>
                <c:pt idx="1">
                  <c:v>#</c:v>
                </c:pt>
              </c:strCache>
            </c:strRef>
          </c:tx>
          <c:spPr>
            <a:solidFill>
              <a:schemeClr val="accent4"/>
            </a:solidFill>
            <a:ln>
              <a:noFill/>
            </a:ln>
            <a:effectLst/>
          </c:spPr>
          <c:invertIfNegative val="0"/>
          <c:cat>
            <c:strRef>
              <c:f>'4.OSS, Found, WTG installation'!$C$393:$I$393</c:f>
              <c:strCache>
                <c:ptCount val="7"/>
                <c:pt idx="0">
                  <c:v>Substation mooring installation </c:v>
                </c:pt>
                <c:pt idx="1">
                  <c:v>Substation and FWT towing to site</c:v>
                </c:pt>
                <c:pt idx="2">
                  <c:v>Anchor and mooring lines installation</c:v>
                </c:pt>
                <c:pt idx="3">
                  <c:v>Substation and FWT hook-up</c:v>
                </c:pt>
                <c:pt idx="4">
                  <c:v>Accommodation service (SOV)</c:v>
                </c:pt>
                <c:pt idx="5">
                  <c:v>Guard vessel</c:v>
                </c:pt>
                <c:pt idx="6">
                  <c:v>Rock dumping</c:v>
                </c:pt>
              </c:strCache>
            </c:strRef>
          </c:cat>
          <c:val>
            <c:numRef>
              <c:f>'4.OSS, Found, WTG installation'!$C$397:$I$397</c:f>
              <c:numCache>
                <c:formatCode>General</c:formatCode>
                <c:ptCount val="7"/>
                <c:pt idx="0">
                  <c:v>3</c:v>
                </c:pt>
                <c:pt idx="1">
                  <c:v>13</c:v>
                </c:pt>
              </c:numCache>
            </c:numRef>
          </c:val>
          <c:extLst>
            <c:ext xmlns:c16="http://schemas.microsoft.com/office/drawing/2014/chart" uri="{C3380CC4-5D6E-409C-BE32-E72D297353CC}">
              <c16:uniqueId val="{00000003-F7B6-4D76-A8D2-66FADEA7855B}"/>
            </c:ext>
          </c:extLst>
        </c:ser>
        <c:ser>
          <c:idx val="4"/>
          <c:order val="4"/>
          <c:tx>
            <c:strRef>
              <c:f>'4.OSS, Found, WTG installation'!$A$398:$B$398</c:f>
              <c:strCache>
                <c:ptCount val="2"/>
                <c:pt idx="0">
                  <c:v>Capable PSV for support</c:v>
                </c:pt>
              </c:strCache>
            </c:strRef>
          </c:tx>
          <c:spPr>
            <a:solidFill>
              <a:schemeClr val="accent5"/>
            </a:solidFill>
            <a:ln>
              <a:noFill/>
            </a:ln>
            <a:effectLst/>
          </c:spPr>
          <c:invertIfNegative val="0"/>
          <c:cat>
            <c:strRef>
              <c:f>'4.OSS, Found, WTG installation'!$C$393:$I$393</c:f>
              <c:strCache>
                <c:ptCount val="7"/>
                <c:pt idx="0">
                  <c:v>Substation mooring installation </c:v>
                </c:pt>
                <c:pt idx="1">
                  <c:v>Substation and FWT towing to site</c:v>
                </c:pt>
                <c:pt idx="2">
                  <c:v>Anchor and mooring lines installation</c:v>
                </c:pt>
                <c:pt idx="3">
                  <c:v>Substation and FWT hook-up</c:v>
                </c:pt>
                <c:pt idx="4">
                  <c:v>Accommodation service (SOV)</c:v>
                </c:pt>
                <c:pt idx="5">
                  <c:v>Guard vessel</c:v>
                </c:pt>
                <c:pt idx="6">
                  <c:v>Rock dumping</c:v>
                </c:pt>
              </c:strCache>
            </c:strRef>
          </c:cat>
          <c:val>
            <c:numRef>
              <c:f>'4.OSS, Found, WTG installation'!$C$398:$I$398</c:f>
              <c:numCache>
                <c:formatCode>General</c:formatCode>
                <c:ptCount val="7"/>
                <c:pt idx="2">
                  <c:v>199</c:v>
                </c:pt>
              </c:numCache>
            </c:numRef>
          </c:val>
          <c:extLst>
            <c:ext xmlns:c16="http://schemas.microsoft.com/office/drawing/2014/chart" uri="{C3380CC4-5D6E-409C-BE32-E72D297353CC}">
              <c16:uniqueId val="{00000004-F7B6-4D76-A8D2-66FADEA7855B}"/>
            </c:ext>
          </c:extLst>
        </c:ser>
        <c:dLbls>
          <c:showLegendKey val="0"/>
          <c:showVal val="0"/>
          <c:showCatName val="0"/>
          <c:showSerName val="0"/>
          <c:showPercent val="0"/>
          <c:showBubbleSize val="0"/>
        </c:dLbls>
        <c:gapWidth val="219"/>
        <c:overlap val="-27"/>
        <c:axId val="1203878928"/>
        <c:axId val="1826508800"/>
      </c:barChart>
      <c:barChart>
        <c:barDir val="col"/>
        <c:grouping val="clustered"/>
        <c:varyColors val="0"/>
        <c:ser>
          <c:idx val="5"/>
          <c:order val="5"/>
          <c:tx>
            <c:strRef>
              <c:f>'4.OSS, Found, WTG installation'!$A$399:$B$399</c:f>
              <c:strCache>
                <c:ptCount val="2"/>
                <c:pt idx="0">
                  <c:v>Vessel type value potential per GW right hand scale</c:v>
                </c:pt>
                <c:pt idx="1">
                  <c:v>MNOK</c:v>
                </c:pt>
              </c:strCache>
            </c:strRef>
          </c:tx>
          <c:spPr>
            <a:solidFill>
              <a:schemeClr val="accent6"/>
            </a:solidFill>
            <a:ln>
              <a:noFill/>
            </a:ln>
            <a:effectLst/>
          </c:spPr>
          <c:invertIfNegative val="0"/>
          <c:cat>
            <c:strRef>
              <c:f>'4.OSS, Found, WTG installation'!$C$393:$I$393</c:f>
              <c:strCache>
                <c:ptCount val="7"/>
                <c:pt idx="0">
                  <c:v>Substation mooring installation </c:v>
                </c:pt>
                <c:pt idx="1">
                  <c:v>Substation and FWT towing to site</c:v>
                </c:pt>
                <c:pt idx="2">
                  <c:v>Anchor and mooring lines installation</c:v>
                </c:pt>
                <c:pt idx="3">
                  <c:v>Substation and FWT hook-up</c:v>
                </c:pt>
                <c:pt idx="4">
                  <c:v>Accommodation service (SOV)</c:v>
                </c:pt>
                <c:pt idx="5">
                  <c:v>Guard vessel</c:v>
                </c:pt>
                <c:pt idx="6">
                  <c:v>Rock dumping</c:v>
                </c:pt>
              </c:strCache>
            </c:strRef>
          </c:cat>
          <c:val>
            <c:numRef>
              <c:f>'4.OSS, Found, WTG installation'!$C$399:$I$399</c:f>
              <c:numCache>
                <c:formatCode>0</c:formatCode>
                <c:ptCount val="7"/>
                <c:pt idx="0">
                  <c:v>17.32752</c:v>
                </c:pt>
                <c:pt idx="1">
                  <c:v>115.39646999999999</c:v>
                </c:pt>
                <c:pt idx="2">
                  <c:v>77.011200000000002</c:v>
                </c:pt>
                <c:pt idx="3">
                  <c:v>239.69736</c:v>
                </c:pt>
                <c:pt idx="4">
                  <c:v>40.310549999999992</c:v>
                </c:pt>
                <c:pt idx="5">
                  <c:v>36.279494999999997</c:v>
                </c:pt>
                <c:pt idx="6">
                  <c:v>23.46435</c:v>
                </c:pt>
              </c:numCache>
            </c:numRef>
          </c:val>
          <c:extLst>
            <c:ext xmlns:c16="http://schemas.microsoft.com/office/drawing/2014/chart" uri="{C3380CC4-5D6E-409C-BE32-E72D297353CC}">
              <c16:uniqueId val="{00000005-F7B6-4D76-A8D2-66FADEA7855B}"/>
            </c:ext>
          </c:extLst>
        </c:ser>
        <c:dLbls>
          <c:showLegendKey val="0"/>
          <c:showVal val="0"/>
          <c:showCatName val="0"/>
          <c:showSerName val="0"/>
          <c:showPercent val="0"/>
          <c:showBubbleSize val="0"/>
        </c:dLbls>
        <c:gapWidth val="400"/>
        <c:overlap val="100"/>
        <c:axId val="1449035136"/>
        <c:axId val="1253004016"/>
      </c:barChart>
      <c:catAx>
        <c:axId val="120387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6508800"/>
        <c:crosses val="autoZero"/>
        <c:auto val="1"/>
        <c:lblAlgn val="ctr"/>
        <c:lblOffset val="100"/>
        <c:noMultiLvlLbl val="0"/>
      </c:catAx>
      <c:valAx>
        <c:axId val="1826508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3878928"/>
        <c:crosses val="autoZero"/>
        <c:crossBetween val="between"/>
      </c:valAx>
      <c:valAx>
        <c:axId val="125300401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035136"/>
        <c:crosses val="max"/>
        <c:crossBetween val="between"/>
      </c:valAx>
      <c:catAx>
        <c:axId val="1449035136"/>
        <c:scaling>
          <c:orientation val="minMax"/>
        </c:scaling>
        <c:delete val="1"/>
        <c:axPos val="b"/>
        <c:numFmt formatCode="General" sourceLinked="1"/>
        <c:majorTickMark val="out"/>
        <c:minorTickMark val="none"/>
        <c:tickLblPos val="nextTo"/>
        <c:crossAx val="125300401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Operation</a:t>
            </a:r>
            <a:r>
              <a:rPr lang="en-GB" baseline="0"/>
              <a:t> vessels in number and value opportunity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'5.O&amp;M'!$A$239:$B$239</c:f>
              <c:strCache>
                <c:ptCount val="2"/>
                <c:pt idx="0">
                  <c:v>Vessels with track record</c:v>
                </c:pt>
                <c:pt idx="1">
                  <c:v>#</c:v>
                </c:pt>
              </c:strCache>
            </c:strRef>
          </c:tx>
          <c:spPr>
            <a:solidFill>
              <a:schemeClr val="accent1"/>
            </a:solidFill>
            <a:ln>
              <a:noFill/>
            </a:ln>
            <a:effectLst/>
          </c:spPr>
          <c:invertIfNegative val="0"/>
          <c:cat>
            <c:strRef>
              <c:f>'5.O&amp;M'!$C$238:$I$238</c:f>
              <c:strCache>
                <c:ptCount val="7"/>
                <c:pt idx="0">
                  <c:v>WTG main component  O&amp;M AHTS+OCV+Tug+ PSV)</c:v>
                </c:pt>
                <c:pt idx="1">
                  <c:v>WTG general  O&amp;M (SOV)</c:v>
                </c:pt>
                <c:pt idx="2">
                  <c:v>Foundation and mooring I&amp;R (OCV+PSV)</c:v>
                </c:pt>
                <c:pt idx="3">
                  <c:v>Scour/hydrographic  monitoring and management</c:v>
                </c:pt>
                <c:pt idx="4">
                  <c:v>Cable I&amp;R (OCV+PSV)</c:v>
                </c:pt>
                <c:pt idx="5">
                  <c:v>Substation maintenance and service (OCV+ PSV)</c:v>
                </c:pt>
                <c:pt idx="6">
                  <c:v>Accommodation/Access service </c:v>
                </c:pt>
              </c:strCache>
            </c:strRef>
          </c:cat>
          <c:val>
            <c:numRef>
              <c:f>'5.O&amp;M'!$C$239:$I$239</c:f>
              <c:numCache>
                <c:formatCode>General</c:formatCode>
                <c:ptCount val="7"/>
                <c:pt idx="0">
                  <c:v>0</c:v>
                </c:pt>
                <c:pt idx="1">
                  <c:v>39</c:v>
                </c:pt>
                <c:pt idx="2">
                  <c:v>0</c:v>
                </c:pt>
                <c:pt idx="3">
                  <c:v>0</c:v>
                </c:pt>
                <c:pt idx="4">
                  <c:v>0</c:v>
                </c:pt>
                <c:pt idx="5">
                  <c:v>0</c:v>
                </c:pt>
                <c:pt idx="6">
                  <c:v>37</c:v>
                </c:pt>
              </c:numCache>
            </c:numRef>
          </c:val>
          <c:extLst>
            <c:ext xmlns:c16="http://schemas.microsoft.com/office/drawing/2014/chart" uri="{C3380CC4-5D6E-409C-BE32-E72D297353CC}">
              <c16:uniqueId val="{00000000-8732-43DA-BFDC-B7B9E9807E76}"/>
            </c:ext>
          </c:extLst>
        </c:ser>
        <c:ser>
          <c:idx val="1"/>
          <c:order val="1"/>
          <c:tx>
            <c:strRef>
              <c:f>'5.O&amp;M'!$A$240:$B$240</c:f>
              <c:strCache>
                <c:ptCount val="2"/>
                <c:pt idx="0">
                  <c:v>Capable vessels AHTS</c:v>
                </c:pt>
                <c:pt idx="1">
                  <c:v>#</c:v>
                </c:pt>
              </c:strCache>
            </c:strRef>
          </c:tx>
          <c:spPr>
            <a:solidFill>
              <a:schemeClr val="accent2"/>
            </a:solidFill>
            <a:ln>
              <a:noFill/>
            </a:ln>
            <a:effectLst/>
          </c:spPr>
          <c:invertIfNegative val="0"/>
          <c:cat>
            <c:strRef>
              <c:f>'5.O&amp;M'!$C$238:$I$238</c:f>
              <c:strCache>
                <c:ptCount val="7"/>
                <c:pt idx="0">
                  <c:v>WTG main component  O&amp;M AHTS+OCV+Tug+ PSV)</c:v>
                </c:pt>
                <c:pt idx="1">
                  <c:v>WTG general  O&amp;M (SOV)</c:v>
                </c:pt>
                <c:pt idx="2">
                  <c:v>Foundation and mooring I&amp;R (OCV+PSV)</c:v>
                </c:pt>
                <c:pt idx="3">
                  <c:v>Scour/hydrographic  monitoring and management</c:v>
                </c:pt>
                <c:pt idx="4">
                  <c:v>Cable I&amp;R (OCV+PSV)</c:v>
                </c:pt>
                <c:pt idx="5">
                  <c:v>Substation maintenance and service (OCV+ PSV)</c:v>
                </c:pt>
                <c:pt idx="6">
                  <c:v>Accommodation/Access service </c:v>
                </c:pt>
              </c:strCache>
            </c:strRef>
          </c:cat>
          <c:val>
            <c:numRef>
              <c:f>'5.O&amp;M'!$C$240:$I$240</c:f>
              <c:numCache>
                <c:formatCode>General</c:formatCode>
                <c:ptCount val="7"/>
                <c:pt idx="0">
                  <c:v>16</c:v>
                </c:pt>
                <c:pt idx="2">
                  <c:v>15</c:v>
                </c:pt>
              </c:numCache>
            </c:numRef>
          </c:val>
          <c:extLst>
            <c:ext xmlns:c16="http://schemas.microsoft.com/office/drawing/2014/chart" uri="{C3380CC4-5D6E-409C-BE32-E72D297353CC}">
              <c16:uniqueId val="{00000001-8732-43DA-BFDC-B7B9E9807E76}"/>
            </c:ext>
          </c:extLst>
        </c:ser>
        <c:ser>
          <c:idx val="2"/>
          <c:order val="2"/>
          <c:tx>
            <c:strRef>
              <c:f>'5.O&amp;M'!$A$241:$B$241</c:f>
              <c:strCache>
                <c:ptCount val="2"/>
                <c:pt idx="0">
                  <c:v>Capable vessels OCV</c:v>
                </c:pt>
              </c:strCache>
            </c:strRef>
          </c:tx>
          <c:spPr>
            <a:solidFill>
              <a:schemeClr val="accent3"/>
            </a:solidFill>
            <a:ln>
              <a:noFill/>
            </a:ln>
            <a:effectLst/>
          </c:spPr>
          <c:invertIfNegative val="0"/>
          <c:cat>
            <c:strRef>
              <c:f>'5.O&amp;M'!$C$238:$I$238</c:f>
              <c:strCache>
                <c:ptCount val="7"/>
                <c:pt idx="0">
                  <c:v>WTG main component  O&amp;M AHTS+OCV+Tug+ PSV)</c:v>
                </c:pt>
                <c:pt idx="1">
                  <c:v>WTG general  O&amp;M (SOV)</c:v>
                </c:pt>
                <c:pt idx="2">
                  <c:v>Foundation and mooring I&amp;R (OCV+PSV)</c:v>
                </c:pt>
                <c:pt idx="3">
                  <c:v>Scour/hydrographic  monitoring and management</c:v>
                </c:pt>
                <c:pt idx="4">
                  <c:v>Cable I&amp;R (OCV+PSV)</c:v>
                </c:pt>
                <c:pt idx="5">
                  <c:v>Substation maintenance and service (OCV+ PSV)</c:v>
                </c:pt>
                <c:pt idx="6">
                  <c:v>Accommodation/Access service </c:v>
                </c:pt>
              </c:strCache>
            </c:strRef>
          </c:cat>
          <c:val>
            <c:numRef>
              <c:f>'5.O&amp;M'!$C$241:$I$241</c:f>
              <c:numCache>
                <c:formatCode>General</c:formatCode>
                <c:ptCount val="7"/>
                <c:pt idx="2">
                  <c:v>117</c:v>
                </c:pt>
                <c:pt idx="3">
                  <c:v>109</c:v>
                </c:pt>
                <c:pt idx="4">
                  <c:v>77</c:v>
                </c:pt>
                <c:pt idx="5">
                  <c:v>159</c:v>
                </c:pt>
              </c:numCache>
            </c:numRef>
          </c:val>
          <c:extLst>
            <c:ext xmlns:c16="http://schemas.microsoft.com/office/drawing/2014/chart" uri="{C3380CC4-5D6E-409C-BE32-E72D297353CC}">
              <c16:uniqueId val="{00000002-8732-43DA-BFDC-B7B9E9807E76}"/>
            </c:ext>
          </c:extLst>
        </c:ser>
        <c:ser>
          <c:idx val="3"/>
          <c:order val="3"/>
          <c:tx>
            <c:strRef>
              <c:f>'5.O&amp;M'!$A$242:$B$242</c:f>
              <c:strCache>
                <c:ptCount val="2"/>
                <c:pt idx="0">
                  <c:v>Capable vessels Tug (incl. AHTS)</c:v>
                </c:pt>
              </c:strCache>
            </c:strRef>
          </c:tx>
          <c:spPr>
            <a:solidFill>
              <a:schemeClr val="accent4"/>
            </a:solidFill>
            <a:ln>
              <a:noFill/>
            </a:ln>
            <a:effectLst/>
          </c:spPr>
          <c:invertIfNegative val="0"/>
          <c:cat>
            <c:strRef>
              <c:f>'5.O&amp;M'!$C$238:$I$238</c:f>
              <c:strCache>
                <c:ptCount val="7"/>
                <c:pt idx="0">
                  <c:v>WTG main component  O&amp;M AHTS+OCV+Tug+ PSV)</c:v>
                </c:pt>
                <c:pt idx="1">
                  <c:v>WTG general  O&amp;M (SOV)</c:v>
                </c:pt>
                <c:pt idx="2">
                  <c:v>Foundation and mooring I&amp;R (OCV+PSV)</c:v>
                </c:pt>
                <c:pt idx="3">
                  <c:v>Scour/hydrographic  monitoring and management</c:v>
                </c:pt>
                <c:pt idx="4">
                  <c:v>Cable I&amp;R (OCV+PSV)</c:v>
                </c:pt>
                <c:pt idx="5">
                  <c:v>Substation maintenance and service (OCV+ PSV)</c:v>
                </c:pt>
                <c:pt idx="6">
                  <c:v>Accommodation/Access service </c:v>
                </c:pt>
              </c:strCache>
            </c:strRef>
          </c:cat>
          <c:val>
            <c:numRef>
              <c:f>'5.O&amp;M'!$C$242:$I$242</c:f>
              <c:numCache>
                <c:formatCode>General</c:formatCode>
                <c:ptCount val="7"/>
                <c:pt idx="0">
                  <c:v>92</c:v>
                </c:pt>
              </c:numCache>
            </c:numRef>
          </c:val>
          <c:extLst>
            <c:ext xmlns:c16="http://schemas.microsoft.com/office/drawing/2014/chart" uri="{C3380CC4-5D6E-409C-BE32-E72D297353CC}">
              <c16:uniqueId val="{00000003-8732-43DA-BFDC-B7B9E9807E76}"/>
            </c:ext>
          </c:extLst>
        </c:ser>
        <c:ser>
          <c:idx val="4"/>
          <c:order val="4"/>
          <c:tx>
            <c:strRef>
              <c:f>'5.O&amp;M'!$A$243:$B$243</c:f>
              <c:strCache>
                <c:ptCount val="2"/>
                <c:pt idx="0">
                  <c:v>Capable vessels  PSV</c:v>
                </c:pt>
              </c:strCache>
            </c:strRef>
          </c:tx>
          <c:spPr>
            <a:solidFill>
              <a:schemeClr val="accent5"/>
            </a:solidFill>
            <a:ln>
              <a:noFill/>
            </a:ln>
            <a:effectLst/>
          </c:spPr>
          <c:invertIfNegative val="0"/>
          <c:cat>
            <c:strRef>
              <c:f>'5.O&amp;M'!$C$238:$I$238</c:f>
              <c:strCache>
                <c:ptCount val="7"/>
                <c:pt idx="0">
                  <c:v>WTG main component  O&amp;M AHTS+OCV+Tug+ PSV)</c:v>
                </c:pt>
                <c:pt idx="1">
                  <c:v>WTG general  O&amp;M (SOV)</c:v>
                </c:pt>
                <c:pt idx="2">
                  <c:v>Foundation and mooring I&amp;R (OCV+PSV)</c:v>
                </c:pt>
                <c:pt idx="3">
                  <c:v>Scour/hydrographic  monitoring and management</c:v>
                </c:pt>
                <c:pt idx="4">
                  <c:v>Cable I&amp;R (OCV+PSV)</c:v>
                </c:pt>
                <c:pt idx="5">
                  <c:v>Substation maintenance and service (OCV+ PSV)</c:v>
                </c:pt>
                <c:pt idx="6">
                  <c:v>Accommodation/Access service </c:v>
                </c:pt>
              </c:strCache>
            </c:strRef>
          </c:cat>
          <c:val>
            <c:numRef>
              <c:f>'5.O&amp;M'!$C$243:$I$243</c:f>
              <c:numCache>
                <c:formatCode>General</c:formatCode>
                <c:ptCount val="7"/>
                <c:pt idx="0">
                  <c:v>199</c:v>
                </c:pt>
              </c:numCache>
            </c:numRef>
          </c:val>
          <c:extLst>
            <c:ext xmlns:c16="http://schemas.microsoft.com/office/drawing/2014/chart" uri="{C3380CC4-5D6E-409C-BE32-E72D297353CC}">
              <c16:uniqueId val="{00000004-8732-43DA-BFDC-B7B9E9807E76}"/>
            </c:ext>
          </c:extLst>
        </c:ser>
        <c:ser>
          <c:idx val="5"/>
          <c:order val="5"/>
          <c:tx>
            <c:strRef>
              <c:f>'5.O&amp;M'!$A$244:$B$244</c:f>
              <c:strCache>
                <c:ptCount val="2"/>
                <c:pt idx="0">
                  <c:v>Capable vessels  CTV</c:v>
                </c:pt>
              </c:strCache>
            </c:strRef>
          </c:tx>
          <c:spPr>
            <a:solidFill>
              <a:schemeClr val="accent6"/>
            </a:solidFill>
            <a:ln>
              <a:noFill/>
            </a:ln>
            <a:effectLst/>
          </c:spPr>
          <c:invertIfNegative val="0"/>
          <c:cat>
            <c:strRef>
              <c:f>'5.O&amp;M'!$C$238:$I$238</c:f>
              <c:strCache>
                <c:ptCount val="7"/>
                <c:pt idx="0">
                  <c:v>WTG main component  O&amp;M AHTS+OCV+Tug+ PSV)</c:v>
                </c:pt>
                <c:pt idx="1">
                  <c:v>WTG general  O&amp;M (SOV)</c:v>
                </c:pt>
                <c:pt idx="2">
                  <c:v>Foundation and mooring I&amp;R (OCV+PSV)</c:v>
                </c:pt>
                <c:pt idx="3">
                  <c:v>Scour/hydrographic  monitoring and management</c:v>
                </c:pt>
                <c:pt idx="4">
                  <c:v>Cable I&amp;R (OCV+PSV)</c:v>
                </c:pt>
                <c:pt idx="5">
                  <c:v>Substation maintenance and service (OCV+ PSV)</c:v>
                </c:pt>
                <c:pt idx="6">
                  <c:v>Accommodation/Access service </c:v>
                </c:pt>
              </c:strCache>
            </c:strRef>
          </c:cat>
          <c:val>
            <c:numRef>
              <c:f>'5.O&amp;M'!$C$244:$I$244</c:f>
              <c:numCache>
                <c:formatCode>General</c:formatCode>
                <c:ptCount val="7"/>
                <c:pt idx="1">
                  <c:v>9</c:v>
                </c:pt>
              </c:numCache>
            </c:numRef>
          </c:val>
          <c:extLst>
            <c:ext xmlns:c16="http://schemas.microsoft.com/office/drawing/2014/chart" uri="{C3380CC4-5D6E-409C-BE32-E72D297353CC}">
              <c16:uniqueId val="{00000005-8732-43DA-BFDC-B7B9E9807E76}"/>
            </c:ext>
          </c:extLst>
        </c:ser>
        <c:ser>
          <c:idx val="6"/>
          <c:order val="6"/>
          <c:tx>
            <c:strRef>
              <c:f>'5.O&amp;M'!$A$245:$B$245</c:f>
              <c:strCache>
                <c:ptCount val="2"/>
                <c:pt idx="0">
                  <c:v>Capable vessels  SOV</c:v>
                </c:pt>
              </c:strCache>
            </c:strRef>
          </c:tx>
          <c:spPr>
            <a:solidFill>
              <a:schemeClr val="accent1">
                <a:lumMod val="60000"/>
              </a:schemeClr>
            </a:solidFill>
            <a:ln>
              <a:noFill/>
            </a:ln>
            <a:effectLst/>
          </c:spPr>
          <c:invertIfNegative val="0"/>
          <c:cat>
            <c:strRef>
              <c:f>'5.O&amp;M'!$C$238:$I$238</c:f>
              <c:strCache>
                <c:ptCount val="7"/>
                <c:pt idx="0">
                  <c:v>WTG main component  O&amp;M AHTS+OCV+Tug+ PSV)</c:v>
                </c:pt>
                <c:pt idx="1">
                  <c:v>WTG general  O&amp;M (SOV)</c:v>
                </c:pt>
                <c:pt idx="2">
                  <c:v>Foundation and mooring I&amp;R (OCV+PSV)</c:v>
                </c:pt>
                <c:pt idx="3">
                  <c:v>Scour/hydrographic  monitoring and management</c:v>
                </c:pt>
                <c:pt idx="4">
                  <c:v>Cable I&amp;R (OCV+PSV)</c:v>
                </c:pt>
                <c:pt idx="5">
                  <c:v>Substation maintenance and service (OCV+ PSV)</c:v>
                </c:pt>
                <c:pt idx="6">
                  <c:v>Accommodation/Access service </c:v>
                </c:pt>
              </c:strCache>
            </c:strRef>
          </c:cat>
          <c:val>
            <c:numRef>
              <c:f>'5.O&amp;M'!$C$245:$I$245</c:f>
              <c:numCache>
                <c:formatCode>General</c:formatCode>
                <c:ptCount val="7"/>
                <c:pt idx="1">
                  <c:v>117</c:v>
                </c:pt>
                <c:pt idx="6">
                  <c:v>114</c:v>
                </c:pt>
              </c:numCache>
            </c:numRef>
          </c:val>
          <c:extLst>
            <c:ext xmlns:c16="http://schemas.microsoft.com/office/drawing/2014/chart" uri="{C3380CC4-5D6E-409C-BE32-E72D297353CC}">
              <c16:uniqueId val="{00000006-8732-43DA-BFDC-B7B9E9807E76}"/>
            </c:ext>
          </c:extLst>
        </c:ser>
        <c:dLbls>
          <c:showLegendKey val="0"/>
          <c:showVal val="0"/>
          <c:showCatName val="0"/>
          <c:showSerName val="0"/>
          <c:showPercent val="0"/>
          <c:showBubbleSize val="0"/>
        </c:dLbls>
        <c:gapWidth val="219"/>
        <c:overlap val="-27"/>
        <c:axId val="1787669024"/>
        <c:axId val="1899717952"/>
      </c:barChart>
      <c:barChart>
        <c:barDir val="col"/>
        <c:grouping val="clustered"/>
        <c:varyColors val="0"/>
        <c:ser>
          <c:idx val="7"/>
          <c:order val="7"/>
          <c:tx>
            <c:strRef>
              <c:f>'5.O&amp;M'!$A$246:$B$246</c:f>
              <c:strCache>
                <c:ptCount val="2"/>
                <c:pt idx="0">
                  <c:v>Vessel type value potential per GW</c:v>
                </c:pt>
                <c:pt idx="1">
                  <c:v>MNOK</c:v>
                </c:pt>
              </c:strCache>
            </c:strRef>
          </c:tx>
          <c:spPr>
            <a:solidFill>
              <a:schemeClr val="accent2">
                <a:lumMod val="60000"/>
              </a:schemeClr>
            </a:solidFill>
            <a:ln>
              <a:noFill/>
            </a:ln>
            <a:effectLst/>
          </c:spPr>
          <c:invertIfNegative val="0"/>
          <c:cat>
            <c:strRef>
              <c:f>'5.O&amp;M'!$C$238:$I$238</c:f>
              <c:strCache>
                <c:ptCount val="7"/>
                <c:pt idx="0">
                  <c:v>WTG main component  O&amp;M AHTS+OCV+Tug+ PSV)</c:v>
                </c:pt>
                <c:pt idx="1">
                  <c:v>WTG general  O&amp;M (SOV)</c:v>
                </c:pt>
                <c:pt idx="2">
                  <c:v>Foundation and mooring I&amp;R (OCV+PSV)</c:v>
                </c:pt>
                <c:pt idx="3">
                  <c:v>Scour/hydrographic  monitoring and management</c:v>
                </c:pt>
                <c:pt idx="4">
                  <c:v>Cable I&amp;R (OCV+PSV)</c:v>
                </c:pt>
                <c:pt idx="5">
                  <c:v>Substation maintenance and service (OCV+ PSV)</c:v>
                </c:pt>
                <c:pt idx="6">
                  <c:v>Accommodation/Access service </c:v>
                </c:pt>
              </c:strCache>
            </c:strRef>
          </c:cat>
          <c:val>
            <c:numRef>
              <c:f>'5.O&amp;M'!$C$246:$I$246</c:f>
              <c:numCache>
                <c:formatCode>0</c:formatCode>
                <c:ptCount val="7"/>
                <c:pt idx="0">
                  <c:v>452.44080000000002</c:v>
                </c:pt>
                <c:pt idx="1">
                  <c:v>210.57749999999999</c:v>
                </c:pt>
                <c:pt idx="2">
                  <c:v>597.47916666666674</c:v>
                </c:pt>
                <c:pt idx="3">
                  <c:v>286.1875</c:v>
                </c:pt>
                <c:pt idx="4">
                  <c:v>632.625</c:v>
                </c:pt>
                <c:pt idx="5">
                  <c:v>239.9</c:v>
                </c:pt>
                <c:pt idx="6">
                  <c:v>2260</c:v>
                </c:pt>
              </c:numCache>
            </c:numRef>
          </c:val>
          <c:extLst>
            <c:ext xmlns:c16="http://schemas.microsoft.com/office/drawing/2014/chart" uri="{C3380CC4-5D6E-409C-BE32-E72D297353CC}">
              <c16:uniqueId val="{00000008-8732-43DA-BFDC-B7B9E9807E76}"/>
            </c:ext>
          </c:extLst>
        </c:ser>
        <c:dLbls>
          <c:showLegendKey val="0"/>
          <c:showVal val="0"/>
          <c:showCatName val="0"/>
          <c:showSerName val="0"/>
          <c:showPercent val="0"/>
          <c:showBubbleSize val="0"/>
        </c:dLbls>
        <c:gapWidth val="400"/>
        <c:axId val="1787638624"/>
        <c:axId val="1899698816"/>
      </c:barChart>
      <c:catAx>
        <c:axId val="178766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9717952"/>
        <c:crosses val="autoZero"/>
        <c:auto val="1"/>
        <c:lblAlgn val="ctr"/>
        <c:lblOffset val="100"/>
        <c:noMultiLvlLbl val="0"/>
      </c:catAx>
      <c:valAx>
        <c:axId val="18997179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669024"/>
        <c:crosses val="autoZero"/>
        <c:crossBetween val="between"/>
      </c:valAx>
      <c:valAx>
        <c:axId val="189969881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7638624"/>
        <c:crosses val="max"/>
        <c:crossBetween val="between"/>
      </c:valAx>
      <c:catAx>
        <c:axId val="1787638624"/>
        <c:scaling>
          <c:orientation val="minMax"/>
        </c:scaling>
        <c:delete val="1"/>
        <c:axPos val="b"/>
        <c:numFmt formatCode="General" sourceLinked="1"/>
        <c:majorTickMark val="out"/>
        <c:minorTickMark val="none"/>
        <c:tickLblPos val="nextTo"/>
        <c:crossAx val="189969881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'6.Decom'!$A$419:$B$419</c:f>
              <c:strCache>
                <c:ptCount val="2"/>
                <c:pt idx="0">
                  <c:v>Vessels with track record</c:v>
                </c:pt>
                <c:pt idx="1">
                  <c:v>#</c:v>
                </c:pt>
              </c:strCache>
            </c:strRef>
          </c:tx>
          <c:spPr>
            <a:solidFill>
              <a:schemeClr val="accent1"/>
            </a:solidFill>
            <a:ln>
              <a:noFill/>
            </a:ln>
            <a:effectLst/>
          </c:spPr>
          <c:invertIfNegative val="0"/>
          <c:cat>
            <c:strRef>
              <c:f>'6.Decom'!$C$418:$H$418</c:f>
              <c:strCache>
                <c:ptCount val="6"/>
                <c:pt idx="0">
                  <c:v>FTW/Substation removal (AHTS/Tug)</c:v>
                </c:pt>
                <c:pt idx="1">
                  <c:v>Mooring /Anchor recovery (AHTS/OCV)</c:v>
                </c:pt>
                <c:pt idx="2">
                  <c:v>Cable removal/recovery (OCV)</c:v>
                </c:pt>
                <c:pt idx="3">
                  <c:v>Substation removal (AHTS/OCV)</c:v>
                </c:pt>
                <c:pt idx="4">
                  <c:v>Pre/Post decom Environmental  survey</c:v>
                </c:pt>
                <c:pt idx="5">
                  <c:v>Guard vessel</c:v>
                </c:pt>
              </c:strCache>
            </c:strRef>
          </c:cat>
          <c:val>
            <c:numRef>
              <c:f>'6.Decom'!$C$419:$H$419</c:f>
              <c:numCache>
                <c:formatCode>General</c:formatCode>
                <c:ptCount val="6"/>
              </c:numCache>
            </c:numRef>
          </c:val>
          <c:extLst>
            <c:ext xmlns:c16="http://schemas.microsoft.com/office/drawing/2014/chart" uri="{C3380CC4-5D6E-409C-BE32-E72D297353CC}">
              <c16:uniqueId val="{00000000-B39A-4398-B906-564ABDB7F5E5}"/>
            </c:ext>
          </c:extLst>
        </c:ser>
        <c:ser>
          <c:idx val="1"/>
          <c:order val="1"/>
          <c:tx>
            <c:strRef>
              <c:f>'6.Decom'!$A$420:$B$420</c:f>
              <c:strCache>
                <c:ptCount val="2"/>
                <c:pt idx="0">
                  <c:v>Capable vessels </c:v>
                </c:pt>
                <c:pt idx="1">
                  <c:v>#</c:v>
                </c:pt>
              </c:strCache>
            </c:strRef>
          </c:tx>
          <c:spPr>
            <a:solidFill>
              <a:schemeClr val="accent2"/>
            </a:solidFill>
            <a:ln>
              <a:noFill/>
            </a:ln>
            <a:effectLst/>
          </c:spPr>
          <c:invertIfNegative val="0"/>
          <c:cat>
            <c:strRef>
              <c:f>'6.Decom'!$C$418:$H$418</c:f>
              <c:strCache>
                <c:ptCount val="6"/>
                <c:pt idx="0">
                  <c:v>FTW/Substation removal (AHTS/Tug)</c:v>
                </c:pt>
                <c:pt idx="1">
                  <c:v>Mooring /Anchor recovery (AHTS/OCV)</c:v>
                </c:pt>
                <c:pt idx="2">
                  <c:v>Cable removal/recovery (OCV)</c:v>
                </c:pt>
                <c:pt idx="3">
                  <c:v>Substation removal (AHTS/OCV)</c:v>
                </c:pt>
                <c:pt idx="4">
                  <c:v>Pre/Post decom Environmental  survey</c:v>
                </c:pt>
                <c:pt idx="5">
                  <c:v>Guard vessel</c:v>
                </c:pt>
              </c:strCache>
            </c:strRef>
          </c:cat>
          <c:val>
            <c:numRef>
              <c:f>'6.Decom'!$C$420:$H$420</c:f>
              <c:numCache>
                <c:formatCode>General</c:formatCode>
                <c:ptCount val="6"/>
                <c:pt idx="0">
                  <c:v>93</c:v>
                </c:pt>
                <c:pt idx="1">
                  <c:v>15</c:v>
                </c:pt>
                <c:pt idx="2">
                  <c:v>73</c:v>
                </c:pt>
                <c:pt idx="3">
                  <c:v>92</c:v>
                </c:pt>
                <c:pt idx="4">
                  <c:v>393</c:v>
                </c:pt>
                <c:pt idx="5">
                  <c:v>300</c:v>
                </c:pt>
              </c:numCache>
            </c:numRef>
          </c:val>
          <c:extLst>
            <c:ext xmlns:c16="http://schemas.microsoft.com/office/drawing/2014/chart" uri="{C3380CC4-5D6E-409C-BE32-E72D297353CC}">
              <c16:uniqueId val="{00000001-B39A-4398-B906-564ABDB7F5E5}"/>
            </c:ext>
          </c:extLst>
        </c:ser>
        <c:ser>
          <c:idx val="2"/>
          <c:order val="2"/>
          <c:tx>
            <c:strRef>
              <c:f>'6.Decom'!$A$421:$B$421</c:f>
              <c:strCache>
                <c:ptCount val="2"/>
                <c:pt idx="0">
                  <c:v>AHTS</c:v>
                </c:pt>
                <c:pt idx="1">
                  <c:v>#</c:v>
                </c:pt>
              </c:strCache>
            </c:strRef>
          </c:tx>
          <c:spPr>
            <a:solidFill>
              <a:schemeClr val="accent3"/>
            </a:solidFill>
            <a:ln>
              <a:noFill/>
            </a:ln>
            <a:effectLst/>
          </c:spPr>
          <c:invertIfNegative val="0"/>
          <c:cat>
            <c:strRef>
              <c:f>'6.Decom'!$C$418:$H$418</c:f>
              <c:strCache>
                <c:ptCount val="6"/>
                <c:pt idx="0">
                  <c:v>FTW/Substation removal (AHTS/Tug)</c:v>
                </c:pt>
                <c:pt idx="1">
                  <c:v>Mooring /Anchor recovery (AHTS/OCV)</c:v>
                </c:pt>
                <c:pt idx="2">
                  <c:v>Cable removal/recovery (OCV)</c:v>
                </c:pt>
                <c:pt idx="3">
                  <c:v>Substation removal (AHTS/OCV)</c:v>
                </c:pt>
                <c:pt idx="4">
                  <c:v>Pre/Post decom Environmental  survey</c:v>
                </c:pt>
                <c:pt idx="5">
                  <c:v>Guard vessel</c:v>
                </c:pt>
              </c:strCache>
            </c:strRef>
          </c:cat>
          <c:val>
            <c:numRef>
              <c:f>'6.Decom'!$C$421:$H$421</c:f>
              <c:numCache>
                <c:formatCode>General</c:formatCode>
                <c:ptCount val="6"/>
                <c:pt idx="0">
                  <c:v>50</c:v>
                </c:pt>
                <c:pt idx="1">
                  <c:v>10</c:v>
                </c:pt>
              </c:numCache>
            </c:numRef>
          </c:val>
          <c:extLst>
            <c:ext xmlns:c16="http://schemas.microsoft.com/office/drawing/2014/chart" uri="{C3380CC4-5D6E-409C-BE32-E72D297353CC}">
              <c16:uniqueId val="{00000002-B39A-4398-B906-564ABDB7F5E5}"/>
            </c:ext>
          </c:extLst>
        </c:ser>
        <c:ser>
          <c:idx val="3"/>
          <c:order val="3"/>
          <c:tx>
            <c:strRef>
              <c:f>'6.Decom'!$A$422:$B$422</c:f>
              <c:strCache>
                <c:ptCount val="2"/>
                <c:pt idx="0">
                  <c:v>Tug</c:v>
                </c:pt>
                <c:pt idx="1">
                  <c:v>#</c:v>
                </c:pt>
              </c:strCache>
            </c:strRef>
          </c:tx>
          <c:spPr>
            <a:solidFill>
              <a:schemeClr val="accent4"/>
            </a:solidFill>
            <a:ln>
              <a:noFill/>
            </a:ln>
            <a:effectLst/>
          </c:spPr>
          <c:invertIfNegative val="0"/>
          <c:cat>
            <c:strRef>
              <c:f>'6.Decom'!$C$418:$H$418</c:f>
              <c:strCache>
                <c:ptCount val="6"/>
                <c:pt idx="0">
                  <c:v>FTW/Substation removal (AHTS/Tug)</c:v>
                </c:pt>
                <c:pt idx="1">
                  <c:v>Mooring /Anchor recovery (AHTS/OCV)</c:v>
                </c:pt>
                <c:pt idx="2">
                  <c:v>Cable removal/recovery (OCV)</c:v>
                </c:pt>
                <c:pt idx="3">
                  <c:v>Substation removal (AHTS/OCV)</c:v>
                </c:pt>
                <c:pt idx="4">
                  <c:v>Pre/Post decom Environmental  survey</c:v>
                </c:pt>
                <c:pt idx="5">
                  <c:v>Guard vessel</c:v>
                </c:pt>
              </c:strCache>
            </c:strRef>
          </c:cat>
          <c:val>
            <c:numRef>
              <c:f>'6.Decom'!$C$422:$H$422</c:f>
              <c:numCache>
                <c:formatCode>General</c:formatCode>
                <c:ptCount val="6"/>
                <c:pt idx="0">
                  <c:v>10</c:v>
                </c:pt>
              </c:numCache>
            </c:numRef>
          </c:val>
          <c:extLst>
            <c:ext xmlns:c16="http://schemas.microsoft.com/office/drawing/2014/chart" uri="{C3380CC4-5D6E-409C-BE32-E72D297353CC}">
              <c16:uniqueId val="{00000003-B39A-4398-B906-564ABDB7F5E5}"/>
            </c:ext>
          </c:extLst>
        </c:ser>
        <c:ser>
          <c:idx val="4"/>
          <c:order val="4"/>
          <c:tx>
            <c:strRef>
              <c:f>'6.Decom'!$A$423:$B$423</c:f>
              <c:strCache>
                <c:ptCount val="2"/>
                <c:pt idx="0">
                  <c:v>OCV</c:v>
                </c:pt>
                <c:pt idx="1">
                  <c:v>#</c:v>
                </c:pt>
              </c:strCache>
            </c:strRef>
          </c:tx>
          <c:spPr>
            <a:solidFill>
              <a:schemeClr val="accent5"/>
            </a:solidFill>
            <a:ln>
              <a:noFill/>
            </a:ln>
            <a:effectLst/>
          </c:spPr>
          <c:invertIfNegative val="0"/>
          <c:cat>
            <c:strRef>
              <c:f>'6.Decom'!$C$418:$H$418</c:f>
              <c:strCache>
                <c:ptCount val="6"/>
                <c:pt idx="0">
                  <c:v>FTW/Substation removal (AHTS/Tug)</c:v>
                </c:pt>
                <c:pt idx="1">
                  <c:v>Mooring /Anchor recovery (AHTS/OCV)</c:v>
                </c:pt>
                <c:pt idx="2">
                  <c:v>Cable removal/recovery (OCV)</c:v>
                </c:pt>
                <c:pt idx="3">
                  <c:v>Substation removal (AHTS/OCV)</c:v>
                </c:pt>
                <c:pt idx="4">
                  <c:v>Pre/Post decom Environmental  survey</c:v>
                </c:pt>
                <c:pt idx="5">
                  <c:v>Guard vessel</c:v>
                </c:pt>
              </c:strCache>
            </c:strRef>
          </c:cat>
          <c:val>
            <c:numRef>
              <c:f>'6.Decom'!$C$423:$H$423</c:f>
              <c:numCache>
                <c:formatCode>General</c:formatCode>
                <c:ptCount val="6"/>
                <c:pt idx="0">
                  <c:v>33</c:v>
                </c:pt>
                <c:pt idx="1">
                  <c:v>5</c:v>
                </c:pt>
                <c:pt idx="2">
                  <c:v>68</c:v>
                </c:pt>
              </c:numCache>
            </c:numRef>
          </c:val>
          <c:extLst>
            <c:ext xmlns:c16="http://schemas.microsoft.com/office/drawing/2014/chart" uri="{C3380CC4-5D6E-409C-BE32-E72D297353CC}">
              <c16:uniqueId val="{00000004-B39A-4398-B906-564ABDB7F5E5}"/>
            </c:ext>
          </c:extLst>
        </c:ser>
        <c:dLbls>
          <c:showLegendKey val="0"/>
          <c:showVal val="0"/>
          <c:showCatName val="0"/>
          <c:showSerName val="0"/>
          <c:showPercent val="0"/>
          <c:showBubbleSize val="0"/>
        </c:dLbls>
        <c:gapWidth val="219"/>
        <c:overlap val="-27"/>
        <c:axId val="67032751"/>
        <c:axId val="360951231"/>
      </c:barChart>
      <c:barChart>
        <c:barDir val="col"/>
        <c:grouping val="clustered"/>
        <c:varyColors val="0"/>
        <c:ser>
          <c:idx val="5"/>
          <c:order val="5"/>
          <c:tx>
            <c:strRef>
              <c:f>'6.Decom'!$A$424:$B$424</c:f>
              <c:strCache>
                <c:ptCount val="2"/>
                <c:pt idx="0">
                  <c:v>Vessel type value potential per GW right hand scale</c:v>
                </c:pt>
                <c:pt idx="1">
                  <c:v>MNOK</c:v>
                </c:pt>
              </c:strCache>
            </c:strRef>
          </c:tx>
          <c:spPr>
            <a:solidFill>
              <a:schemeClr val="accent6"/>
            </a:solidFill>
            <a:ln>
              <a:noFill/>
            </a:ln>
            <a:effectLst/>
          </c:spPr>
          <c:invertIfNegative val="0"/>
          <c:cat>
            <c:strRef>
              <c:f>'6.Decom'!$C$418:$H$418</c:f>
              <c:strCache>
                <c:ptCount val="6"/>
                <c:pt idx="0">
                  <c:v>FTW/Substation removal (AHTS/Tug)</c:v>
                </c:pt>
                <c:pt idx="1">
                  <c:v>Mooring /Anchor recovery (AHTS/OCV)</c:v>
                </c:pt>
                <c:pt idx="2">
                  <c:v>Cable removal/recovery (OCV)</c:v>
                </c:pt>
                <c:pt idx="3">
                  <c:v>Substation removal (AHTS/OCV)</c:v>
                </c:pt>
                <c:pt idx="4">
                  <c:v>Pre/Post decom Environmental  survey</c:v>
                </c:pt>
                <c:pt idx="5">
                  <c:v>Guard vessel</c:v>
                </c:pt>
              </c:strCache>
            </c:strRef>
          </c:cat>
          <c:val>
            <c:numRef>
              <c:f>'6.Decom'!$C$424:$H$424</c:f>
              <c:numCache>
                <c:formatCode>0</c:formatCode>
                <c:ptCount val="6"/>
                <c:pt idx="0">
                  <c:v>195.38383200000004</c:v>
                </c:pt>
                <c:pt idx="1">
                  <c:v>103.4838</c:v>
                </c:pt>
                <c:pt idx="2">
                  <c:v>87.172399999999996</c:v>
                </c:pt>
                <c:pt idx="4">
                  <c:v>6.0164999999999997</c:v>
                </c:pt>
                <c:pt idx="5">
                  <c:v>15.642899999999999</c:v>
                </c:pt>
              </c:numCache>
            </c:numRef>
          </c:val>
          <c:extLst>
            <c:ext xmlns:c16="http://schemas.microsoft.com/office/drawing/2014/chart" uri="{C3380CC4-5D6E-409C-BE32-E72D297353CC}">
              <c16:uniqueId val="{00000005-B39A-4398-B906-564ABDB7F5E5}"/>
            </c:ext>
          </c:extLst>
        </c:ser>
        <c:dLbls>
          <c:showLegendKey val="0"/>
          <c:showVal val="0"/>
          <c:showCatName val="0"/>
          <c:showSerName val="0"/>
          <c:showPercent val="0"/>
          <c:showBubbleSize val="0"/>
        </c:dLbls>
        <c:gapWidth val="219"/>
        <c:overlap val="-27"/>
        <c:axId val="368902511"/>
        <c:axId val="481714207"/>
      </c:barChart>
      <c:catAx>
        <c:axId val="67032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951231"/>
        <c:crosses val="autoZero"/>
        <c:auto val="1"/>
        <c:lblAlgn val="ctr"/>
        <c:lblOffset val="100"/>
        <c:noMultiLvlLbl val="0"/>
      </c:catAx>
      <c:valAx>
        <c:axId val="3609512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032751"/>
        <c:crosses val="autoZero"/>
        <c:crossBetween val="between"/>
      </c:valAx>
      <c:valAx>
        <c:axId val="481714207"/>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902511"/>
        <c:crosses val="max"/>
        <c:crossBetween val="between"/>
      </c:valAx>
      <c:catAx>
        <c:axId val="368902511"/>
        <c:scaling>
          <c:orientation val="minMax"/>
        </c:scaling>
        <c:delete val="1"/>
        <c:axPos val="b"/>
        <c:numFmt formatCode="General" sourceLinked="1"/>
        <c:majorTickMark val="out"/>
        <c:minorTickMark val="none"/>
        <c:tickLblPos val="nextTo"/>
        <c:crossAx val="481714207"/>
        <c:crosses val="autoZero"/>
        <c:auto val="1"/>
        <c:lblAlgn val="ctr"/>
        <c:lblOffset val="100"/>
        <c:noMultiLvlLbl val="0"/>
      </c:catAx>
      <c:spPr>
        <a:noFill/>
        <a:ln>
          <a:noFill/>
        </a:ln>
        <a:effectLst/>
      </c:spPr>
    </c:plotArea>
    <c:legend>
      <c:legendPos val="r"/>
      <c:layout>
        <c:manualLayout>
          <c:xMode val="edge"/>
          <c:yMode val="edge"/>
          <c:x val="0.85671521363396486"/>
          <c:y val="0.44622868113123793"/>
          <c:w val="0.13841522105973245"/>
          <c:h val="0.276509755586450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5" Type="http://schemas.openxmlformats.org/officeDocument/2006/relationships/image" Target="../media/image39.png"/><Relationship Id="rId4" Type="http://schemas.openxmlformats.org/officeDocument/2006/relationships/image" Target="../media/image38.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jpg"/><Relationship Id="rId7" Type="http://schemas.openxmlformats.org/officeDocument/2006/relationships/image" Target="../media/image10.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png"/><Relationship Id="rId10" Type="http://schemas.openxmlformats.org/officeDocument/2006/relationships/chart" Target="../charts/chart1.xml"/><Relationship Id="rId4" Type="http://schemas.openxmlformats.org/officeDocument/2006/relationships/image" Target="../media/image7.png"/><Relationship Id="rId9" Type="http://schemas.openxmlformats.org/officeDocument/2006/relationships/image" Target="../media/image12.jpg"/></Relationships>
</file>

<file path=xl/drawings/_rels/drawing3.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g"/><Relationship Id="rId1" Type="http://schemas.openxmlformats.org/officeDocument/2006/relationships/image" Target="../media/image13.jpg"/><Relationship Id="rId5" Type="http://schemas.openxmlformats.org/officeDocument/2006/relationships/chart" Target="../charts/chart3.xml"/><Relationship Id="rId4"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18.jpg"/><Relationship Id="rId2" Type="http://schemas.openxmlformats.org/officeDocument/2006/relationships/image" Target="../media/image17.png"/><Relationship Id="rId1" Type="http://schemas.openxmlformats.org/officeDocument/2006/relationships/image" Target="../media/image16.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image" Target="../media/image19.jp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g"/><Relationship Id="rId1" Type="http://schemas.openxmlformats.org/officeDocument/2006/relationships/image" Target="../media/image20.png"/><Relationship Id="rId6" Type="http://schemas.openxmlformats.org/officeDocument/2006/relationships/image" Target="../media/image25.jpg"/><Relationship Id="rId5" Type="http://schemas.openxmlformats.org/officeDocument/2006/relationships/image" Target="../media/image24.jpg"/><Relationship Id="rId4" Type="http://schemas.openxmlformats.org/officeDocument/2006/relationships/image" Target="../media/image23.PNG"/></Relationships>
</file>

<file path=xl/drawings/_rels/drawing6.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image" Target="../media/image27.jpg"/><Relationship Id="rId7" Type="http://schemas.openxmlformats.org/officeDocument/2006/relationships/chart" Target="../charts/chart6.xml"/><Relationship Id="rId2" Type="http://schemas.openxmlformats.org/officeDocument/2006/relationships/image" Target="../media/image26.jpeg"/><Relationship Id="rId1" Type="http://schemas.openxmlformats.org/officeDocument/2006/relationships/image" Target="../media/image19.jpg"/><Relationship Id="rId6" Type="http://schemas.openxmlformats.org/officeDocument/2006/relationships/image" Target="../media/image29.jpeg"/><Relationship Id="rId5" Type="http://schemas.openxmlformats.org/officeDocument/2006/relationships/image" Target="../media/image28.png"/><Relationship Id="rId4" Type="http://schemas.openxmlformats.org/officeDocument/2006/relationships/image" Target="../media/image16.jp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image" Target="../media/image31.jpeg"/><Relationship Id="rId7" Type="http://schemas.openxmlformats.org/officeDocument/2006/relationships/image" Target="../media/image34.png"/><Relationship Id="rId2" Type="http://schemas.openxmlformats.org/officeDocument/2006/relationships/image" Target="../media/image30.png"/><Relationship Id="rId1" Type="http://schemas.openxmlformats.org/officeDocument/2006/relationships/image" Target="../media/image19.jpg"/><Relationship Id="rId6" Type="http://schemas.openxmlformats.org/officeDocument/2006/relationships/image" Target="../media/image33.jpg"/><Relationship Id="rId5" Type="http://schemas.openxmlformats.org/officeDocument/2006/relationships/image" Target="../media/image7.png"/><Relationship Id="rId4" Type="http://schemas.openxmlformats.org/officeDocument/2006/relationships/image" Target="../media/image32.jpg"/></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1</xdr:col>
      <xdr:colOff>371475</xdr:colOff>
      <xdr:row>3</xdr:row>
      <xdr:rowOff>9525</xdr:rowOff>
    </xdr:from>
    <xdr:to>
      <xdr:col>23</xdr:col>
      <xdr:colOff>160275</xdr:colOff>
      <xdr:row>50</xdr:row>
      <xdr:rowOff>113162</xdr:rowOff>
    </xdr:to>
    <xdr:pic>
      <xdr:nvPicPr>
        <xdr:cNvPr id="2" name="Picture 1">
          <a:extLst>
            <a:ext uri="{FF2B5EF4-FFF2-40B4-BE49-F238E27FC236}">
              <a16:creationId xmlns:a16="http://schemas.microsoft.com/office/drawing/2014/main" id="{8E9E3C1A-32F1-4D8E-A4AE-0910F311B5A5}"/>
            </a:ext>
          </a:extLst>
        </xdr:cNvPr>
        <xdr:cNvPicPr>
          <a:picLocks noChangeAspect="1"/>
        </xdr:cNvPicPr>
      </xdr:nvPicPr>
      <xdr:blipFill>
        <a:blip xmlns:r="http://schemas.openxmlformats.org/officeDocument/2006/relationships" r:embed="rId1"/>
        <a:stretch>
          <a:fillRect/>
        </a:stretch>
      </xdr:blipFill>
      <xdr:spPr>
        <a:xfrm>
          <a:off x="981075" y="581025"/>
          <a:ext cx="13200000" cy="9104762"/>
        </a:xfrm>
        <a:prstGeom prst="rect">
          <a:avLst/>
        </a:prstGeom>
      </xdr:spPr>
    </xdr:pic>
    <xdr:clientData/>
  </xdr:twoCellAnchor>
  <xdr:twoCellAnchor editAs="oneCell">
    <xdr:from>
      <xdr:col>25</xdr:col>
      <xdr:colOff>352425</xdr:colOff>
      <xdr:row>9</xdr:row>
      <xdr:rowOff>114300</xdr:rowOff>
    </xdr:from>
    <xdr:to>
      <xdr:col>42</xdr:col>
      <xdr:colOff>47625</xdr:colOff>
      <xdr:row>39</xdr:row>
      <xdr:rowOff>57150</xdr:rowOff>
    </xdr:to>
    <xdr:pic>
      <xdr:nvPicPr>
        <xdr:cNvPr id="4" name="Picture 3">
          <a:extLst>
            <a:ext uri="{FF2B5EF4-FFF2-40B4-BE49-F238E27FC236}">
              <a16:creationId xmlns:a16="http://schemas.microsoft.com/office/drawing/2014/main" id="{9AF5FC57-E6A8-4C71-A1A8-1207996F0B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592425" y="1905000"/>
          <a:ext cx="10058400" cy="5657850"/>
        </a:xfrm>
        <a:prstGeom prst="rect">
          <a:avLst/>
        </a:prstGeom>
      </xdr:spPr>
    </xdr:pic>
    <xdr:clientData/>
  </xdr:twoCellAnchor>
  <xdr:twoCellAnchor editAs="oneCell">
    <xdr:from>
      <xdr:col>42</xdr:col>
      <xdr:colOff>466725</xdr:colOff>
      <xdr:row>7</xdr:row>
      <xdr:rowOff>228600</xdr:rowOff>
    </xdr:from>
    <xdr:to>
      <xdr:col>59</xdr:col>
      <xdr:colOff>161925</xdr:colOff>
      <xdr:row>45</xdr:row>
      <xdr:rowOff>48801</xdr:rowOff>
    </xdr:to>
    <xdr:pic>
      <xdr:nvPicPr>
        <xdr:cNvPr id="5" name="Picture 4">
          <a:extLst>
            <a:ext uri="{FF2B5EF4-FFF2-40B4-BE49-F238E27FC236}">
              <a16:creationId xmlns:a16="http://schemas.microsoft.com/office/drawing/2014/main" id="{741C1809-6338-42DD-BA75-84A4A0F6746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069925" y="1638300"/>
          <a:ext cx="10058400" cy="71068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504824</xdr:colOff>
      <xdr:row>14</xdr:row>
      <xdr:rowOff>171449</xdr:rowOff>
    </xdr:from>
    <xdr:to>
      <xdr:col>6</xdr:col>
      <xdr:colOff>819149</xdr:colOff>
      <xdr:row>37</xdr:row>
      <xdr:rowOff>28574</xdr:rowOff>
    </xdr:to>
    <xdr:graphicFrame macro="">
      <xdr:nvGraphicFramePr>
        <xdr:cNvPr id="3" name="Chart 2">
          <a:extLst>
            <a:ext uri="{FF2B5EF4-FFF2-40B4-BE49-F238E27FC236}">
              <a16:creationId xmlns:a16="http://schemas.microsoft.com/office/drawing/2014/main" id="{75A8619F-4738-4572-B553-D6217C315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161925</xdr:colOff>
      <xdr:row>15</xdr:row>
      <xdr:rowOff>142874</xdr:rowOff>
    </xdr:from>
    <xdr:to>
      <xdr:col>8</xdr:col>
      <xdr:colOff>628650</xdr:colOff>
      <xdr:row>41</xdr:row>
      <xdr:rowOff>85725</xdr:rowOff>
    </xdr:to>
    <xdr:graphicFrame macro="">
      <xdr:nvGraphicFramePr>
        <xdr:cNvPr id="3" name="Chart 2">
          <a:extLst>
            <a:ext uri="{FF2B5EF4-FFF2-40B4-BE49-F238E27FC236}">
              <a16:creationId xmlns:a16="http://schemas.microsoft.com/office/drawing/2014/main" id="{B3E28926-6C7D-482A-A016-B3181004A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247650</xdr:colOff>
      <xdr:row>17</xdr:row>
      <xdr:rowOff>85724</xdr:rowOff>
    </xdr:from>
    <xdr:to>
      <xdr:col>11</xdr:col>
      <xdr:colOff>485775</xdr:colOff>
      <xdr:row>39</xdr:row>
      <xdr:rowOff>38099</xdr:rowOff>
    </xdr:to>
    <xdr:graphicFrame macro="">
      <xdr:nvGraphicFramePr>
        <xdr:cNvPr id="3" name="Chart 2">
          <a:extLst>
            <a:ext uri="{FF2B5EF4-FFF2-40B4-BE49-F238E27FC236}">
              <a16:creationId xmlns:a16="http://schemas.microsoft.com/office/drawing/2014/main" id="{766BD94B-D4A0-4686-9CF2-359496B2A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2496208</xdr:colOff>
      <xdr:row>15</xdr:row>
      <xdr:rowOff>85396</xdr:rowOff>
    </xdr:from>
    <xdr:to>
      <xdr:col>11</xdr:col>
      <xdr:colOff>485119</xdr:colOff>
      <xdr:row>61</xdr:row>
      <xdr:rowOff>113971</xdr:rowOff>
    </xdr:to>
    <xdr:graphicFrame macro="">
      <xdr:nvGraphicFramePr>
        <xdr:cNvPr id="4" name="Chart 3">
          <a:extLst>
            <a:ext uri="{FF2B5EF4-FFF2-40B4-BE49-F238E27FC236}">
              <a16:creationId xmlns:a16="http://schemas.microsoft.com/office/drawing/2014/main" id="{86B88508-8C28-4850-B971-0BF9BAA12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2196352</xdr:colOff>
      <xdr:row>28</xdr:row>
      <xdr:rowOff>0</xdr:rowOff>
    </xdr:from>
    <xdr:to>
      <xdr:col>11</xdr:col>
      <xdr:colOff>1882587</xdr:colOff>
      <xdr:row>102</xdr:row>
      <xdr:rowOff>22411</xdr:rowOff>
    </xdr:to>
    <xdr:graphicFrame macro="">
      <xdr:nvGraphicFramePr>
        <xdr:cNvPr id="3" name="Chart 2">
          <a:extLst>
            <a:ext uri="{FF2B5EF4-FFF2-40B4-BE49-F238E27FC236}">
              <a16:creationId xmlns:a16="http://schemas.microsoft.com/office/drawing/2014/main" id="{55663A78-A66D-4096-B9ED-4A5C143E1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571500</xdr:colOff>
      <xdr:row>18</xdr:row>
      <xdr:rowOff>114299</xdr:rowOff>
    </xdr:from>
    <xdr:to>
      <xdr:col>14</xdr:col>
      <xdr:colOff>85725</xdr:colOff>
      <xdr:row>75</xdr:row>
      <xdr:rowOff>161924</xdr:rowOff>
    </xdr:to>
    <xdr:graphicFrame macro="">
      <xdr:nvGraphicFramePr>
        <xdr:cNvPr id="4" name="Chart 3">
          <a:extLst>
            <a:ext uri="{FF2B5EF4-FFF2-40B4-BE49-F238E27FC236}">
              <a16:creationId xmlns:a16="http://schemas.microsoft.com/office/drawing/2014/main" id="{94423DF0-7B64-4D51-8A93-6915FBFE2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608239</xdr:colOff>
      <xdr:row>42</xdr:row>
      <xdr:rowOff>43543</xdr:rowOff>
    </xdr:from>
    <xdr:to>
      <xdr:col>15</xdr:col>
      <xdr:colOff>235631</xdr:colOff>
      <xdr:row>56</xdr:row>
      <xdr:rowOff>43210</xdr:rowOff>
    </xdr:to>
    <xdr:pic>
      <xdr:nvPicPr>
        <xdr:cNvPr id="2" name="Picture 1">
          <a:extLst>
            <a:ext uri="{FF2B5EF4-FFF2-40B4-BE49-F238E27FC236}">
              <a16:creationId xmlns:a16="http://schemas.microsoft.com/office/drawing/2014/main" id="{DC819EFD-9EBF-4C9B-A34C-2D02D1F0DDE5}"/>
            </a:ext>
          </a:extLst>
        </xdr:cNvPr>
        <xdr:cNvPicPr>
          <a:picLocks noChangeAspect="1"/>
        </xdr:cNvPicPr>
      </xdr:nvPicPr>
      <xdr:blipFill>
        <a:blip xmlns:r="http://schemas.openxmlformats.org/officeDocument/2006/relationships" r:embed="rId1"/>
        <a:stretch>
          <a:fillRect/>
        </a:stretch>
      </xdr:blipFill>
      <xdr:spPr>
        <a:xfrm>
          <a:off x="3669846" y="8044543"/>
          <a:ext cx="9084356" cy="2666667"/>
        </a:xfrm>
        <a:prstGeom prst="rect">
          <a:avLst/>
        </a:prstGeom>
      </xdr:spPr>
    </xdr:pic>
    <xdr:clientData/>
  </xdr:twoCellAnchor>
  <xdr:twoCellAnchor editAs="oneCell">
    <xdr:from>
      <xdr:col>6</xdr:col>
      <xdr:colOff>0</xdr:colOff>
      <xdr:row>57</xdr:row>
      <xdr:rowOff>0</xdr:rowOff>
    </xdr:from>
    <xdr:to>
      <xdr:col>17</xdr:col>
      <xdr:colOff>151107</xdr:colOff>
      <xdr:row>63</xdr:row>
      <xdr:rowOff>66524</xdr:rowOff>
    </xdr:to>
    <xdr:pic>
      <xdr:nvPicPr>
        <xdr:cNvPr id="3" name="Picture 2">
          <a:extLst>
            <a:ext uri="{FF2B5EF4-FFF2-40B4-BE49-F238E27FC236}">
              <a16:creationId xmlns:a16="http://schemas.microsoft.com/office/drawing/2014/main" id="{26504FF0-1387-470B-9078-1EDC74D527E0}"/>
            </a:ext>
          </a:extLst>
        </xdr:cNvPr>
        <xdr:cNvPicPr>
          <a:picLocks noChangeAspect="1"/>
        </xdr:cNvPicPr>
      </xdr:nvPicPr>
      <xdr:blipFill>
        <a:blip xmlns:r="http://schemas.openxmlformats.org/officeDocument/2006/relationships" r:embed="rId2"/>
        <a:stretch>
          <a:fillRect/>
        </a:stretch>
      </xdr:blipFill>
      <xdr:spPr>
        <a:xfrm>
          <a:off x="3657600" y="10858500"/>
          <a:ext cx="10342857" cy="1209524"/>
        </a:xfrm>
        <a:prstGeom prst="rect">
          <a:avLst/>
        </a:prstGeom>
      </xdr:spPr>
    </xdr:pic>
    <xdr:clientData/>
  </xdr:twoCellAnchor>
  <xdr:twoCellAnchor>
    <xdr:from>
      <xdr:col>13</xdr:col>
      <xdr:colOff>590550</xdr:colOff>
      <xdr:row>52</xdr:row>
      <xdr:rowOff>57150</xdr:rowOff>
    </xdr:from>
    <xdr:to>
      <xdr:col>14</xdr:col>
      <xdr:colOff>419100</xdr:colOff>
      <xdr:row>54</xdr:row>
      <xdr:rowOff>114300</xdr:rowOff>
    </xdr:to>
    <xdr:sp macro="" textlink="">
      <xdr:nvSpPr>
        <xdr:cNvPr id="4" name="TextBox 3">
          <a:extLst>
            <a:ext uri="{FF2B5EF4-FFF2-40B4-BE49-F238E27FC236}">
              <a16:creationId xmlns:a16="http://schemas.microsoft.com/office/drawing/2014/main" id="{4D9683D7-6E6A-4AB1-B527-8ECFCC754154}"/>
            </a:ext>
          </a:extLst>
        </xdr:cNvPr>
        <xdr:cNvSpPr txBox="1"/>
      </xdr:nvSpPr>
      <xdr:spPr>
        <a:xfrm>
          <a:off x="11315700" y="9963150"/>
          <a:ext cx="666750"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6%</a:t>
          </a:r>
        </a:p>
      </xdr:txBody>
    </xdr:sp>
    <xdr:clientData/>
  </xdr:twoCellAnchor>
  <xdr:twoCellAnchor>
    <xdr:from>
      <xdr:col>8</xdr:col>
      <xdr:colOff>438150</xdr:colOff>
      <xdr:row>47</xdr:row>
      <xdr:rowOff>114300</xdr:rowOff>
    </xdr:from>
    <xdr:to>
      <xdr:col>9</xdr:col>
      <xdr:colOff>209550</xdr:colOff>
      <xdr:row>49</xdr:row>
      <xdr:rowOff>171450</xdr:rowOff>
    </xdr:to>
    <xdr:sp macro="" textlink="">
      <xdr:nvSpPr>
        <xdr:cNvPr id="5" name="TextBox 4">
          <a:extLst>
            <a:ext uri="{FF2B5EF4-FFF2-40B4-BE49-F238E27FC236}">
              <a16:creationId xmlns:a16="http://schemas.microsoft.com/office/drawing/2014/main" id="{10A9B5ED-B990-4E8F-B8E0-BDFA1928DBD8}"/>
            </a:ext>
          </a:extLst>
        </xdr:cNvPr>
        <xdr:cNvSpPr txBox="1"/>
      </xdr:nvSpPr>
      <xdr:spPr>
        <a:xfrm>
          <a:off x="7277100" y="9067800"/>
          <a:ext cx="381000"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6</a:t>
          </a:r>
        </a:p>
      </xdr:txBody>
    </xdr:sp>
    <xdr:clientData/>
  </xdr:twoCellAnchor>
  <xdr:twoCellAnchor>
    <xdr:from>
      <xdr:col>13</xdr:col>
      <xdr:colOff>523873</xdr:colOff>
      <xdr:row>47</xdr:row>
      <xdr:rowOff>152400</xdr:rowOff>
    </xdr:from>
    <xdr:to>
      <xdr:col>14</xdr:col>
      <xdr:colOff>561974</xdr:colOff>
      <xdr:row>50</xdr:row>
      <xdr:rowOff>19050</xdr:rowOff>
    </xdr:to>
    <xdr:sp macro="" textlink="">
      <xdr:nvSpPr>
        <xdr:cNvPr id="6" name="TextBox 5">
          <a:extLst>
            <a:ext uri="{FF2B5EF4-FFF2-40B4-BE49-F238E27FC236}">
              <a16:creationId xmlns:a16="http://schemas.microsoft.com/office/drawing/2014/main" id="{45148C74-C431-433F-99D7-F43AAD181035}"/>
            </a:ext>
          </a:extLst>
        </xdr:cNvPr>
        <xdr:cNvSpPr txBox="1"/>
      </xdr:nvSpPr>
      <xdr:spPr>
        <a:xfrm>
          <a:off x="11249023" y="9105900"/>
          <a:ext cx="876301"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17%</a:t>
          </a:r>
        </a:p>
      </xdr:txBody>
    </xdr:sp>
    <xdr:clientData/>
  </xdr:twoCellAnchor>
  <xdr:twoCellAnchor>
    <xdr:from>
      <xdr:col>10</xdr:col>
      <xdr:colOff>47624</xdr:colOff>
      <xdr:row>52</xdr:row>
      <xdr:rowOff>19050</xdr:rowOff>
    </xdr:from>
    <xdr:to>
      <xdr:col>11</xdr:col>
      <xdr:colOff>152399</xdr:colOff>
      <xdr:row>54</xdr:row>
      <xdr:rowOff>76200</xdr:rowOff>
    </xdr:to>
    <xdr:sp macro="" textlink="">
      <xdr:nvSpPr>
        <xdr:cNvPr id="7" name="TextBox 6">
          <a:extLst>
            <a:ext uri="{FF2B5EF4-FFF2-40B4-BE49-F238E27FC236}">
              <a16:creationId xmlns:a16="http://schemas.microsoft.com/office/drawing/2014/main" id="{5BD9223B-7495-4D64-8BE6-15585586C1C8}"/>
            </a:ext>
          </a:extLst>
        </xdr:cNvPr>
        <xdr:cNvSpPr txBox="1"/>
      </xdr:nvSpPr>
      <xdr:spPr>
        <a:xfrm>
          <a:off x="8105774" y="9925050"/>
          <a:ext cx="7143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6</a:t>
          </a:r>
        </a:p>
      </xdr:txBody>
    </xdr:sp>
    <xdr:clientData/>
  </xdr:twoCellAnchor>
  <xdr:twoCellAnchor>
    <xdr:from>
      <xdr:col>11</xdr:col>
      <xdr:colOff>495300</xdr:colOff>
      <xdr:row>49</xdr:row>
      <xdr:rowOff>171451</xdr:rowOff>
    </xdr:from>
    <xdr:to>
      <xdr:col>12</xdr:col>
      <xdr:colOff>1400175</xdr:colOff>
      <xdr:row>52</xdr:row>
      <xdr:rowOff>171450</xdr:rowOff>
    </xdr:to>
    <xdr:sp macro="" textlink="">
      <xdr:nvSpPr>
        <xdr:cNvPr id="8" name="TextBox 7">
          <a:extLst>
            <a:ext uri="{FF2B5EF4-FFF2-40B4-BE49-F238E27FC236}">
              <a16:creationId xmlns:a16="http://schemas.microsoft.com/office/drawing/2014/main" id="{44AA24EC-DC3B-449B-B858-DC366870E69A}"/>
            </a:ext>
          </a:extLst>
        </xdr:cNvPr>
        <xdr:cNvSpPr txBox="1"/>
      </xdr:nvSpPr>
      <xdr:spPr>
        <a:xfrm>
          <a:off x="9163050" y="9505951"/>
          <a:ext cx="1514475"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basis10%</a:t>
          </a:r>
        </a:p>
      </xdr:txBody>
    </xdr:sp>
    <xdr:clientData/>
  </xdr:twoCellAnchor>
  <xdr:twoCellAnchor editAs="oneCell">
    <xdr:from>
      <xdr:col>6</xdr:col>
      <xdr:colOff>0</xdr:colOff>
      <xdr:row>67</xdr:row>
      <xdr:rowOff>0</xdr:rowOff>
    </xdr:from>
    <xdr:to>
      <xdr:col>17</xdr:col>
      <xdr:colOff>74917</xdr:colOff>
      <xdr:row>99</xdr:row>
      <xdr:rowOff>104000</xdr:rowOff>
    </xdr:to>
    <xdr:pic>
      <xdr:nvPicPr>
        <xdr:cNvPr id="9" name="Picture 8">
          <a:extLst>
            <a:ext uri="{FF2B5EF4-FFF2-40B4-BE49-F238E27FC236}">
              <a16:creationId xmlns:a16="http://schemas.microsoft.com/office/drawing/2014/main" id="{EFF66A2E-F5B8-4054-A69B-BC6BF1A22DB8}"/>
            </a:ext>
          </a:extLst>
        </xdr:cNvPr>
        <xdr:cNvPicPr>
          <a:picLocks noChangeAspect="1"/>
        </xdr:cNvPicPr>
      </xdr:nvPicPr>
      <xdr:blipFill>
        <a:blip xmlns:r="http://schemas.openxmlformats.org/officeDocument/2006/relationships" r:embed="rId3"/>
        <a:stretch>
          <a:fillRect/>
        </a:stretch>
      </xdr:blipFill>
      <xdr:spPr>
        <a:xfrm>
          <a:off x="3657600" y="12763500"/>
          <a:ext cx="10266667" cy="6200000"/>
        </a:xfrm>
        <a:prstGeom prst="rect">
          <a:avLst/>
        </a:prstGeom>
      </xdr:spPr>
    </xdr:pic>
    <xdr:clientData/>
  </xdr:twoCellAnchor>
  <xdr:twoCellAnchor editAs="oneCell">
    <xdr:from>
      <xdr:col>17</xdr:col>
      <xdr:colOff>552450</xdr:colOff>
      <xdr:row>73</xdr:row>
      <xdr:rowOff>38100</xdr:rowOff>
    </xdr:from>
    <xdr:to>
      <xdr:col>29</xdr:col>
      <xdr:colOff>151536</xdr:colOff>
      <xdr:row>95</xdr:row>
      <xdr:rowOff>113767</xdr:rowOff>
    </xdr:to>
    <xdr:pic>
      <xdr:nvPicPr>
        <xdr:cNvPr id="10" name="Picture 9">
          <a:extLst>
            <a:ext uri="{FF2B5EF4-FFF2-40B4-BE49-F238E27FC236}">
              <a16:creationId xmlns:a16="http://schemas.microsoft.com/office/drawing/2014/main" id="{930A0E7E-3487-4C5F-A91F-C87ADCAAF787}"/>
            </a:ext>
          </a:extLst>
        </xdr:cNvPr>
        <xdr:cNvPicPr>
          <a:picLocks noChangeAspect="1"/>
        </xdr:cNvPicPr>
      </xdr:nvPicPr>
      <xdr:blipFill>
        <a:blip xmlns:r="http://schemas.openxmlformats.org/officeDocument/2006/relationships" r:embed="rId4"/>
        <a:stretch>
          <a:fillRect/>
        </a:stretch>
      </xdr:blipFill>
      <xdr:spPr>
        <a:xfrm>
          <a:off x="14401800" y="13944600"/>
          <a:ext cx="6914286" cy="4266667"/>
        </a:xfrm>
        <a:prstGeom prst="rect">
          <a:avLst/>
        </a:prstGeom>
      </xdr:spPr>
    </xdr:pic>
    <xdr:clientData/>
  </xdr:twoCellAnchor>
  <xdr:twoCellAnchor>
    <xdr:from>
      <xdr:col>18</xdr:col>
      <xdr:colOff>447675</xdr:colOff>
      <xdr:row>91</xdr:row>
      <xdr:rowOff>142875</xdr:rowOff>
    </xdr:from>
    <xdr:to>
      <xdr:col>21</xdr:col>
      <xdr:colOff>400050</xdr:colOff>
      <xdr:row>91</xdr:row>
      <xdr:rowOff>142875</xdr:rowOff>
    </xdr:to>
    <xdr:cxnSp macro="">
      <xdr:nvCxnSpPr>
        <xdr:cNvPr id="12" name="Straight Connector 11">
          <a:extLst>
            <a:ext uri="{FF2B5EF4-FFF2-40B4-BE49-F238E27FC236}">
              <a16:creationId xmlns:a16="http://schemas.microsoft.com/office/drawing/2014/main" id="{BA42F41E-4C9C-4085-8734-88004A072861}"/>
            </a:ext>
          </a:extLst>
        </xdr:cNvPr>
        <xdr:cNvCxnSpPr/>
      </xdr:nvCxnSpPr>
      <xdr:spPr>
        <a:xfrm flipH="1">
          <a:off x="14906625" y="17478375"/>
          <a:ext cx="17811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581025</xdr:colOff>
      <xdr:row>87</xdr:row>
      <xdr:rowOff>152400</xdr:rowOff>
    </xdr:from>
    <xdr:to>
      <xdr:col>24</xdr:col>
      <xdr:colOff>552451</xdr:colOff>
      <xdr:row>88</xdr:row>
      <xdr:rowOff>9525</xdr:rowOff>
    </xdr:to>
    <xdr:cxnSp macro="">
      <xdr:nvCxnSpPr>
        <xdr:cNvPr id="13" name="Straight Connector 12">
          <a:extLst>
            <a:ext uri="{FF2B5EF4-FFF2-40B4-BE49-F238E27FC236}">
              <a16:creationId xmlns:a16="http://schemas.microsoft.com/office/drawing/2014/main" id="{ADF4B732-75E1-496F-BF96-65E2CF9580EA}"/>
            </a:ext>
          </a:extLst>
        </xdr:cNvPr>
        <xdr:cNvCxnSpPr/>
      </xdr:nvCxnSpPr>
      <xdr:spPr>
        <a:xfrm flipH="1">
          <a:off x="15039975" y="16725900"/>
          <a:ext cx="3629026" cy="476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247650</xdr:colOff>
      <xdr:row>79</xdr:row>
      <xdr:rowOff>142875</xdr:rowOff>
    </xdr:from>
    <xdr:to>
      <xdr:col>28</xdr:col>
      <xdr:colOff>28576</xdr:colOff>
      <xdr:row>80</xdr:row>
      <xdr:rowOff>0</xdr:rowOff>
    </xdr:to>
    <xdr:cxnSp macro="">
      <xdr:nvCxnSpPr>
        <xdr:cNvPr id="15" name="Straight Connector 14">
          <a:extLst>
            <a:ext uri="{FF2B5EF4-FFF2-40B4-BE49-F238E27FC236}">
              <a16:creationId xmlns:a16="http://schemas.microsoft.com/office/drawing/2014/main" id="{BD261C25-6542-4FE4-ABAD-99F5E4A90CD2}"/>
            </a:ext>
          </a:extLst>
        </xdr:cNvPr>
        <xdr:cNvCxnSpPr/>
      </xdr:nvCxnSpPr>
      <xdr:spPr>
        <a:xfrm flipH="1">
          <a:off x="14706600" y="15192375"/>
          <a:ext cx="5876926" cy="476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1247775</xdr:colOff>
      <xdr:row>77</xdr:row>
      <xdr:rowOff>171450</xdr:rowOff>
    </xdr:from>
    <xdr:to>
      <xdr:col>16</xdr:col>
      <xdr:colOff>190501</xdr:colOff>
      <xdr:row>77</xdr:row>
      <xdr:rowOff>180975</xdr:rowOff>
    </xdr:to>
    <xdr:cxnSp macro="">
      <xdr:nvCxnSpPr>
        <xdr:cNvPr id="17" name="Straight Connector 16">
          <a:extLst>
            <a:ext uri="{FF2B5EF4-FFF2-40B4-BE49-F238E27FC236}">
              <a16:creationId xmlns:a16="http://schemas.microsoft.com/office/drawing/2014/main" id="{84CBA6EC-910C-4439-B518-6D5A2FEC0F66}"/>
            </a:ext>
          </a:extLst>
        </xdr:cNvPr>
        <xdr:cNvCxnSpPr/>
      </xdr:nvCxnSpPr>
      <xdr:spPr>
        <a:xfrm flipH="1">
          <a:off x="4905375" y="14839950"/>
          <a:ext cx="8382001"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619125</xdr:colOff>
      <xdr:row>107</xdr:row>
      <xdr:rowOff>180975</xdr:rowOff>
    </xdr:from>
    <xdr:to>
      <xdr:col>19</xdr:col>
      <xdr:colOff>119530</xdr:colOff>
      <xdr:row>137</xdr:row>
      <xdr:rowOff>37239</xdr:rowOff>
    </xdr:to>
    <xdr:pic>
      <xdr:nvPicPr>
        <xdr:cNvPr id="19" name="Picture 18">
          <a:extLst>
            <a:ext uri="{FF2B5EF4-FFF2-40B4-BE49-F238E27FC236}">
              <a16:creationId xmlns:a16="http://schemas.microsoft.com/office/drawing/2014/main" id="{AF6A57C6-851F-454D-9551-95E83E141B3C}"/>
            </a:ext>
          </a:extLst>
        </xdr:cNvPr>
        <xdr:cNvPicPr>
          <a:picLocks noChangeAspect="1"/>
        </xdr:cNvPicPr>
      </xdr:nvPicPr>
      <xdr:blipFill>
        <a:blip xmlns:r="http://schemas.openxmlformats.org/officeDocument/2006/relationships" r:embed="rId5"/>
        <a:stretch>
          <a:fillRect/>
        </a:stretch>
      </xdr:blipFill>
      <xdr:spPr>
        <a:xfrm>
          <a:off x="4276725" y="20564475"/>
          <a:ext cx="10911355" cy="55712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57150</xdr:colOff>
      <xdr:row>6</xdr:row>
      <xdr:rowOff>247650</xdr:rowOff>
    </xdr:from>
    <xdr:to>
      <xdr:col>6</xdr:col>
      <xdr:colOff>2190635</xdr:colOff>
      <xdr:row>6</xdr:row>
      <xdr:rowOff>1447800</xdr:rowOff>
    </xdr:to>
    <xdr:pic>
      <xdr:nvPicPr>
        <xdr:cNvPr id="3" name="Picture 2">
          <a:extLst>
            <a:ext uri="{FF2B5EF4-FFF2-40B4-BE49-F238E27FC236}">
              <a16:creationId xmlns:a16="http://schemas.microsoft.com/office/drawing/2014/main" id="{D43269E6-411C-452A-9EAB-FD1152FD56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62550" y="5772150"/>
          <a:ext cx="2190635" cy="1200150"/>
        </a:xfrm>
        <a:prstGeom prst="rect">
          <a:avLst/>
        </a:prstGeom>
      </xdr:spPr>
    </xdr:pic>
    <xdr:clientData/>
  </xdr:twoCellAnchor>
  <xdr:twoCellAnchor editAs="oneCell">
    <xdr:from>
      <xdr:col>6</xdr:col>
      <xdr:colOff>38100</xdr:colOff>
      <xdr:row>6</xdr:row>
      <xdr:rowOff>219076</xdr:rowOff>
    </xdr:from>
    <xdr:to>
      <xdr:col>6</xdr:col>
      <xdr:colOff>3086100</xdr:colOff>
      <xdr:row>6</xdr:row>
      <xdr:rowOff>1743076</xdr:rowOff>
    </xdr:to>
    <xdr:pic>
      <xdr:nvPicPr>
        <xdr:cNvPr id="5" name="Picture 4">
          <a:extLst>
            <a:ext uri="{FF2B5EF4-FFF2-40B4-BE49-F238E27FC236}">
              <a16:creationId xmlns:a16="http://schemas.microsoft.com/office/drawing/2014/main" id="{B62C664E-0869-4188-9B25-84390918B2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29775" y="5743576"/>
          <a:ext cx="3048000" cy="1524000"/>
        </a:xfrm>
        <a:prstGeom prst="rect">
          <a:avLst/>
        </a:prstGeom>
      </xdr:spPr>
    </xdr:pic>
    <xdr:clientData/>
  </xdr:twoCellAnchor>
  <xdr:twoCellAnchor editAs="oneCell">
    <xdr:from>
      <xdr:col>7</xdr:col>
      <xdr:colOff>66675</xdr:colOff>
      <xdr:row>6</xdr:row>
      <xdr:rowOff>219076</xdr:rowOff>
    </xdr:from>
    <xdr:to>
      <xdr:col>11</xdr:col>
      <xdr:colOff>349703</xdr:colOff>
      <xdr:row>6</xdr:row>
      <xdr:rowOff>1746644</xdr:rowOff>
    </xdr:to>
    <xdr:pic>
      <xdr:nvPicPr>
        <xdr:cNvPr id="7" name="Picture 6">
          <a:extLst>
            <a:ext uri="{FF2B5EF4-FFF2-40B4-BE49-F238E27FC236}">
              <a16:creationId xmlns:a16="http://schemas.microsoft.com/office/drawing/2014/main" id="{D47ACFE6-C659-4DB1-8220-29EA7294806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782550" y="5743576"/>
          <a:ext cx="2295525" cy="1527568"/>
        </a:xfrm>
        <a:prstGeom prst="rect">
          <a:avLst/>
        </a:prstGeom>
      </xdr:spPr>
    </xdr:pic>
    <xdr:clientData/>
  </xdr:twoCellAnchor>
  <xdr:twoCellAnchor editAs="oneCell">
    <xdr:from>
      <xdr:col>2</xdr:col>
      <xdr:colOff>142875</xdr:colOff>
      <xdr:row>6</xdr:row>
      <xdr:rowOff>276225</xdr:rowOff>
    </xdr:from>
    <xdr:to>
      <xdr:col>2</xdr:col>
      <xdr:colOff>2333510</xdr:colOff>
      <xdr:row>6</xdr:row>
      <xdr:rowOff>1476375</xdr:rowOff>
    </xdr:to>
    <xdr:pic>
      <xdr:nvPicPr>
        <xdr:cNvPr id="8" name="Picture 7">
          <a:extLst>
            <a:ext uri="{FF2B5EF4-FFF2-40B4-BE49-F238E27FC236}">
              <a16:creationId xmlns:a16="http://schemas.microsoft.com/office/drawing/2014/main" id="{4233D029-7263-408E-8C82-F2BC24B664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90825" y="5800725"/>
          <a:ext cx="2190635" cy="1200150"/>
        </a:xfrm>
        <a:prstGeom prst="rect">
          <a:avLst/>
        </a:prstGeom>
      </xdr:spPr>
    </xdr:pic>
    <xdr:clientData/>
  </xdr:twoCellAnchor>
  <xdr:twoCellAnchor editAs="oneCell">
    <xdr:from>
      <xdr:col>5</xdr:col>
      <xdr:colOff>76200</xdr:colOff>
      <xdr:row>6</xdr:row>
      <xdr:rowOff>238126</xdr:rowOff>
    </xdr:from>
    <xdr:to>
      <xdr:col>6</xdr:col>
      <xdr:colOff>2130950</xdr:colOff>
      <xdr:row>6</xdr:row>
      <xdr:rowOff>1438276</xdr:rowOff>
    </xdr:to>
    <xdr:pic>
      <xdr:nvPicPr>
        <xdr:cNvPr id="10" name="Picture 9">
          <a:extLst>
            <a:ext uri="{FF2B5EF4-FFF2-40B4-BE49-F238E27FC236}">
              <a16:creationId xmlns:a16="http://schemas.microsoft.com/office/drawing/2014/main" id="{7A237D9E-180C-4FE2-A2F5-AA8816D38D8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58075" y="5762626"/>
          <a:ext cx="2136393" cy="1200150"/>
        </a:xfrm>
        <a:prstGeom prst="rect">
          <a:avLst/>
        </a:prstGeom>
      </xdr:spPr>
    </xdr:pic>
    <xdr:clientData/>
  </xdr:twoCellAnchor>
  <xdr:twoCellAnchor editAs="oneCell">
    <xdr:from>
      <xdr:col>6</xdr:col>
      <xdr:colOff>219076</xdr:colOff>
      <xdr:row>6</xdr:row>
      <xdr:rowOff>1838325</xdr:rowOff>
    </xdr:from>
    <xdr:to>
      <xdr:col>6</xdr:col>
      <xdr:colOff>2886076</xdr:colOff>
      <xdr:row>6</xdr:row>
      <xdr:rowOff>3483993</xdr:rowOff>
    </xdr:to>
    <xdr:pic>
      <xdr:nvPicPr>
        <xdr:cNvPr id="12" name="Picture 11">
          <a:extLst>
            <a:ext uri="{FF2B5EF4-FFF2-40B4-BE49-F238E27FC236}">
              <a16:creationId xmlns:a16="http://schemas.microsoft.com/office/drawing/2014/main" id="{A124C092-492B-4BAD-B586-0829CCFB759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810751" y="7362825"/>
          <a:ext cx="2667000" cy="1645668"/>
        </a:xfrm>
        <a:prstGeom prst="rect">
          <a:avLst/>
        </a:prstGeom>
      </xdr:spPr>
    </xdr:pic>
    <xdr:clientData/>
  </xdr:twoCellAnchor>
  <xdr:twoCellAnchor editAs="oneCell">
    <xdr:from>
      <xdr:col>7</xdr:col>
      <xdr:colOff>66675</xdr:colOff>
      <xdr:row>6</xdr:row>
      <xdr:rowOff>1857375</xdr:rowOff>
    </xdr:from>
    <xdr:to>
      <xdr:col>11</xdr:col>
      <xdr:colOff>340178</xdr:colOff>
      <xdr:row>6</xdr:row>
      <xdr:rowOff>3490232</xdr:rowOff>
    </xdr:to>
    <xdr:pic>
      <xdr:nvPicPr>
        <xdr:cNvPr id="14" name="Picture 13">
          <a:extLst>
            <a:ext uri="{FF2B5EF4-FFF2-40B4-BE49-F238E27FC236}">
              <a16:creationId xmlns:a16="http://schemas.microsoft.com/office/drawing/2014/main" id="{929197D4-508D-41E6-85F4-DC47FFCF425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782550" y="7381875"/>
          <a:ext cx="2286000" cy="1632857"/>
        </a:xfrm>
        <a:prstGeom prst="rect">
          <a:avLst/>
        </a:prstGeom>
      </xdr:spPr>
    </xdr:pic>
    <xdr:clientData/>
  </xdr:twoCellAnchor>
  <xdr:twoCellAnchor editAs="oneCell">
    <xdr:from>
      <xdr:col>3</xdr:col>
      <xdr:colOff>2124075</xdr:colOff>
      <xdr:row>6</xdr:row>
      <xdr:rowOff>1533526</xdr:rowOff>
    </xdr:from>
    <xdr:to>
      <xdr:col>6</xdr:col>
      <xdr:colOff>2531766</xdr:colOff>
      <xdr:row>6</xdr:row>
      <xdr:rowOff>3228976</xdr:rowOff>
    </xdr:to>
    <xdr:pic>
      <xdr:nvPicPr>
        <xdr:cNvPr id="16" name="Picture 15">
          <a:extLst>
            <a:ext uri="{FF2B5EF4-FFF2-40B4-BE49-F238E27FC236}">
              <a16:creationId xmlns:a16="http://schemas.microsoft.com/office/drawing/2014/main" id="{2E7BF8F7-C52A-4486-A941-B5DC553165E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229475" y="7058026"/>
          <a:ext cx="2869223" cy="1695450"/>
        </a:xfrm>
        <a:prstGeom prst="rect">
          <a:avLst/>
        </a:prstGeom>
      </xdr:spPr>
    </xdr:pic>
    <xdr:clientData/>
  </xdr:twoCellAnchor>
  <xdr:twoCellAnchor editAs="oneCell">
    <xdr:from>
      <xdr:col>7</xdr:col>
      <xdr:colOff>2514600</xdr:colOff>
      <xdr:row>4</xdr:row>
      <xdr:rowOff>142875</xdr:rowOff>
    </xdr:from>
    <xdr:to>
      <xdr:col>13</xdr:col>
      <xdr:colOff>183691</xdr:colOff>
      <xdr:row>6</xdr:row>
      <xdr:rowOff>1362876</xdr:rowOff>
    </xdr:to>
    <xdr:pic>
      <xdr:nvPicPr>
        <xdr:cNvPr id="18" name="Picture 17">
          <a:extLst>
            <a:ext uri="{FF2B5EF4-FFF2-40B4-BE49-F238E27FC236}">
              <a16:creationId xmlns:a16="http://schemas.microsoft.com/office/drawing/2014/main" id="{F207879D-BF63-4A8D-BDC2-5A83D39D872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7687925" y="5476875"/>
          <a:ext cx="3354156" cy="1982001"/>
        </a:xfrm>
        <a:prstGeom prst="rect">
          <a:avLst/>
        </a:prstGeom>
      </xdr:spPr>
    </xdr:pic>
    <xdr:clientData/>
  </xdr:twoCellAnchor>
  <xdr:twoCellAnchor editAs="oneCell">
    <xdr:from>
      <xdr:col>7</xdr:col>
      <xdr:colOff>2714625</xdr:colOff>
      <xdr:row>6</xdr:row>
      <xdr:rowOff>1762125</xdr:rowOff>
    </xdr:from>
    <xdr:to>
      <xdr:col>12</xdr:col>
      <xdr:colOff>299357</xdr:colOff>
      <xdr:row>6</xdr:row>
      <xdr:rowOff>3362325</xdr:rowOff>
    </xdr:to>
    <xdr:pic>
      <xdr:nvPicPr>
        <xdr:cNvPr id="4" name="Picture 3">
          <a:extLst>
            <a:ext uri="{FF2B5EF4-FFF2-40B4-BE49-F238E27FC236}">
              <a16:creationId xmlns:a16="http://schemas.microsoft.com/office/drawing/2014/main" id="{D1F57923-5091-40D6-82C7-FF4D737179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7887950" y="7477125"/>
          <a:ext cx="2857500" cy="1600200"/>
        </a:xfrm>
        <a:prstGeom prst="rect">
          <a:avLst/>
        </a:prstGeom>
      </xdr:spPr>
    </xdr:pic>
    <xdr:clientData/>
  </xdr:twoCellAnchor>
  <xdr:twoCellAnchor editAs="oneCell">
    <xdr:from>
      <xdr:col>7</xdr:col>
      <xdr:colOff>2514600</xdr:colOff>
      <xdr:row>4</xdr:row>
      <xdr:rowOff>142875</xdr:rowOff>
    </xdr:from>
    <xdr:to>
      <xdr:col>13</xdr:col>
      <xdr:colOff>183691</xdr:colOff>
      <xdr:row>6</xdr:row>
      <xdr:rowOff>1362876</xdr:rowOff>
    </xdr:to>
    <xdr:pic>
      <xdr:nvPicPr>
        <xdr:cNvPr id="13" name="Picture 12">
          <a:extLst>
            <a:ext uri="{FF2B5EF4-FFF2-40B4-BE49-F238E27FC236}">
              <a16:creationId xmlns:a16="http://schemas.microsoft.com/office/drawing/2014/main" id="{BA8D9ED2-4A40-48D3-A557-1D3AEB8A374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078450" y="5476875"/>
          <a:ext cx="3354156" cy="1982001"/>
        </a:xfrm>
        <a:prstGeom prst="rect">
          <a:avLst/>
        </a:prstGeom>
      </xdr:spPr>
    </xdr:pic>
    <xdr:clientData/>
  </xdr:twoCellAnchor>
  <xdr:twoCellAnchor>
    <xdr:from>
      <xdr:col>7</xdr:col>
      <xdr:colOff>4456338</xdr:colOff>
      <xdr:row>458</xdr:row>
      <xdr:rowOff>111579</xdr:rowOff>
    </xdr:from>
    <xdr:to>
      <xdr:col>13</xdr:col>
      <xdr:colOff>163285</xdr:colOff>
      <xdr:row>474</xdr:row>
      <xdr:rowOff>95250</xdr:rowOff>
    </xdr:to>
    <xdr:graphicFrame macro="">
      <xdr:nvGraphicFramePr>
        <xdr:cNvPr id="9" name="Chart 8">
          <a:extLst>
            <a:ext uri="{FF2B5EF4-FFF2-40B4-BE49-F238E27FC236}">
              <a16:creationId xmlns:a16="http://schemas.microsoft.com/office/drawing/2014/main" id="{11C2B0E0-418B-4B34-824F-A46879BF15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66675</xdr:colOff>
      <xdr:row>6</xdr:row>
      <xdr:rowOff>304800</xdr:rowOff>
    </xdr:from>
    <xdr:to>
      <xdr:col>2</xdr:col>
      <xdr:colOff>2409825</xdr:colOff>
      <xdr:row>6</xdr:row>
      <xdr:rowOff>1864060</xdr:rowOff>
    </xdr:to>
    <xdr:pic>
      <xdr:nvPicPr>
        <xdr:cNvPr id="3" name="Picture 2">
          <a:extLst>
            <a:ext uri="{FF2B5EF4-FFF2-40B4-BE49-F238E27FC236}">
              <a16:creationId xmlns:a16="http://schemas.microsoft.com/office/drawing/2014/main" id="{AEC0F389-673D-4135-8659-42EA77BF21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24150" y="1819275"/>
          <a:ext cx="2343150" cy="1559260"/>
        </a:xfrm>
        <a:prstGeom prst="rect">
          <a:avLst/>
        </a:prstGeom>
      </xdr:spPr>
    </xdr:pic>
    <xdr:clientData/>
  </xdr:twoCellAnchor>
  <xdr:twoCellAnchor editAs="oneCell">
    <xdr:from>
      <xdr:col>3</xdr:col>
      <xdr:colOff>38100</xdr:colOff>
      <xdr:row>6</xdr:row>
      <xdr:rowOff>161925</xdr:rowOff>
    </xdr:from>
    <xdr:to>
      <xdr:col>3</xdr:col>
      <xdr:colOff>2724150</xdr:colOff>
      <xdr:row>6</xdr:row>
      <xdr:rowOff>1866900</xdr:rowOff>
    </xdr:to>
    <xdr:pic>
      <xdr:nvPicPr>
        <xdr:cNvPr id="5" name="Picture 4">
          <a:extLst>
            <a:ext uri="{FF2B5EF4-FFF2-40B4-BE49-F238E27FC236}">
              <a16:creationId xmlns:a16="http://schemas.microsoft.com/office/drawing/2014/main" id="{0B00B1F5-2410-41F9-B71B-5005A863E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00650" y="1676400"/>
          <a:ext cx="2686050" cy="1704975"/>
        </a:xfrm>
        <a:prstGeom prst="rect">
          <a:avLst/>
        </a:prstGeom>
      </xdr:spPr>
    </xdr:pic>
    <xdr:clientData/>
  </xdr:twoCellAnchor>
  <xdr:twoCellAnchor editAs="oneCell">
    <xdr:from>
      <xdr:col>4</xdr:col>
      <xdr:colOff>47625</xdr:colOff>
      <xdr:row>6</xdr:row>
      <xdr:rowOff>257175</xdr:rowOff>
    </xdr:from>
    <xdr:to>
      <xdr:col>4</xdr:col>
      <xdr:colOff>2512919</xdr:colOff>
      <xdr:row>6</xdr:row>
      <xdr:rowOff>1857375</xdr:rowOff>
    </xdr:to>
    <xdr:pic>
      <xdr:nvPicPr>
        <xdr:cNvPr id="4" name="Picture 3">
          <a:extLst>
            <a:ext uri="{FF2B5EF4-FFF2-40B4-BE49-F238E27FC236}">
              <a16:creationId xmlns:a16="http://schemas.microsoft.com/office/drawing/2014/main" id="{3D7E0F2B-65B9-4614-A54C-9C71FE70F6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67725" y="1771650"/>
          <a:ext cx="2465294" cy="1600200"/>
        </a:xfrm>
        <a:prstGeom prst="rect">
          <a:avLst/>
        </a:prstGeom>
      </xdr:spPr>
    </xdr:pic>
    <xdr:clientData/>
  </xdr:twoCellAnchor>
  <xdr:twoCellAnchor>
    <xdr:from>
      <xdr:col>2</xdr:col>
      <xdr:colOff>461961</xdr:colOff>
      <xdr:row>132</xdr:row>
      <xdr:rowOff>33336</xdr:rowOff>
    </xdr:from>
    <xdr:to>
      <xdr:col>5</xdr:col>
      <xdr:colOff>981075</xdr:colOff>
      <xdr:row>163</xdr:row>
      <xdr:rowOff>38100</xdr:rowOff>
    </xdr:to>
    <xdr:graphicFrame macro="">
      <xdr:nvGraphicFramePr>
        <xdr:cNvPr id="2" name="Chart 1">
          <a:extLst>
            <a:ext uri="{FF2B5EF4-FFF2-40B4-BE49-F238E27FC236}">
              <a16:creationId xmlns:a16="http://schemas.microsoft.com/office/drawing/2014/main" id="{A938458E-E2BE-4924-A0B7-C31624E77C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938212</xdr:colOff>
      <xdr:row>97</xdr:row>
      <xdr:rowOff>147637</xdr:rowOff>
    </xdr:from>
    <xdr:to>
      <xdr:col>10</xdr:col>
      <xdr:colOff>442912</xdr:colOff>
      <xdr:row>111</xdr:row>
      <xdr:rowOff>185737</xdr:rowOff>
    </xdr:to>
    <xdr:graphicFrame macro="">
      <xdr:nvGraphicFramePr>
        <xdr:cNvPr id="6" name="Chart 5">
          <a:extLst>
            <a:ext uri="{FF2B5EF4-FFF2-40B4-BE49-F238E27FC236}">
              <a16:creationId xmlns:a16="http://schemas.microsoft.com/office/drawing/2014/main" id="{294A69C0-28D2-4F2B-87F3-80560DD09E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104776</xdr:colOff>
      <xdr:row>18</xdr:row>
      <xdr:rowOff>47626</xdr:rowOff>
    </xdr:from>
    <xdr:ext cx="1476374" cy="1045074"/>
    <xdr:pic>
      <xdr:nvPicPr>
        <xdr:cNvPr id="2" name="Picture 1">
          <a:extLst>
            <a:ext uri="{FF2B5EF4-FFF2-40B4-BE49-F238E27FC236}">
              <a16:creationId xmlns:a16="http://schemas.microsoft.com/office/drawing/2014/main" id="{EBBAD503-14CF-41F6-B899-F306D3AE48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33951" y="4429126"/>
          <a:ext cx="1476374" cy="1045074"/>
        </a:xfrm>
        <a:prstGeom prst="rect">
          <a:avLst/>
        </a:prstGeom>
      </xdr:spPr>
    </xdr:pic>
    <xdr:clientData/>
  </xdr:oneCellAnchor>
  <xdr:oneCellAnchor>
    <xdr:from>
      <xdr:col>13</xdr:col>
      <xdr:colOff>495300</xdr:colOff>
      <xdr:row>11</xdr:row>
      <xdr:rowOff>361950</xdr:rowOff>
    </xdr:from>
    <xdr:ext cx="1712603" cy="2175782"/>
    <xdr:pic>
      <xdr:nvPicPr>
        <xdr:cNvPr id="3" name="Picture 2">
          <a:extLst>
            <a:ext uri="{FF2B5EF4-FFF2-40B4-BE49-F238E27FC236}">
              <a16:creationId xmlns:a16="http://schemas.microsoft.com/office/drawing/2014/main" id="{B0BFCA9D-F61D-4CFC-BBB1-14CFD39ED2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58975" y="2457450"/>
          <a:ext cx="1712603" cy="2175782"/>
        </a:xfrm>
        <a:prstGeom prst="rect">
          <a:avLst/>
        </a:prstGeom>
      </xdr:spPr>
    </xdr:pic>
    <xdr:clientData/>
  </xdr:oneCellAnchor>
  <xdr:oneCellAnchor>
    <xdr:from>
      <xdr:col>7</xdr:col>
      <xdr:colOff>104775</xdr:colOff>
      <xdr:row>19</xdr:row>
      <xdr:rowOff>28576</xdr:rowOff>
    </xdr:from>
    <xdr:ext cx="1247775" cy="830337"/>
    <xdr:pic>
      <xdr:nvPicPr>
        <xdr:cNvPr id="4" name="Picture 3">
          <a:extLst>
            <a:ext uri="{FF2B5EF4-FFF2-40B4-BE49-F238E27FC236}">
              <a16:creationId xmlns:a16="http://schemas.microsoft.com/office/drawing/2014/main" id="{63BF733B-EB37-431F-85AD-3A387320FB3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29550" y="4600576"/>
          <a:ext cx="1247775" cy="830337"/>
        </a:xfrm>
        <a:prstGeom prst="rect">
          <a:avLst/>
        </a:prstGeom>
      </xdr:spPr>
    </xdr:pic>
    <xdr:clientData/>
  </xdr:oneCellAnchor>
  <xdr:twoCellAnchor editAs="oneCell">
    <xdr:from>
      <xdr:col>6</xdr:col>
      <xdr:colOff>200026</xdr:colOff>
      <xdr:row>18</xdr:row>
      <xdr:rowOff>171450</xdr:rowOff>
    </xdr:from>
    <xdr:to>
      <xdr:col>6</xdr:col>
      <xdr:colOff>1390650</xdr:colOff>
      <xdr:row>24</xdr:row>
      <xdr:rowOff>106498</xdr:rowOff>
    </xdr:to>
    <xdr:pic>
      <xdr:nvPicPr>
        <xdr:cNvPr id="5" name="Picture 4">
          <a:extLst>
            <a:ext uri="{FF2B5EF4-FFF2-40B4-BE49-F238E27FC236}">
              <a16:creationId xmlns:a16="http://schemas.microsoft.com/office/drawing/2014/main" id="{9A734417-28FB-4935-B685-2149CDE6902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96201" y="5886450"/>
          <a:ext cx="1190624" cy="1078048"/>
        </a:xfrm>
        <a:prstGeom prst="rect">
          <a:avLst/>
        </a:prstGeom>
      </xdr:spPr>
    </xdr:pic>
    <xdr:clientData/>
  </xdr:twoCellAnchor>
  <xdr:twoCellAnchor>
    <xdr:from>
      <xdr:col>2</xdr:col>
      <xdr:colOff>2947987</xdr:colOff>
      <xdr:row>82</xdr:row>
      <xdr:rowOff>147637</xdr:rowOff>
    </xdr:from>
    <xdr:to>
      <xdr:col>6</xdr:col>
      <xdr:colOff>1243012</xdr:colOff>
      <xdr:row>97</xdr:row>
      <xdr:rowOff>33337</xdr:rowOff>
    </xdr:to>
    <xdr:graphicFrame macro="">
      <xdr:nvGraphicFramePr>
        <xdr:cNvPr id="6" name="Chart 5">
          <a:extLst>
            <a:ext uri="{FF2B5EF4-FFF2-40B4-BE49-F238E27FC236}">
              <a16:creationId xmlns:a16="http://schemas.microsoft.com/office/drawing/2014/main" id="{DE9617B5-9D7F-44AD-B5CC-0C59BED2D2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223837</xdr:colOff>
      <xdr:row>43</xdr:row>
      <xdr:rowOff>138112</xdr:rowOff>
    </xdr:from>
    <xdr:to>
      <xdr:col>15</xdr:col>
      <xdr:colOff>2967037</xdr:colOff>
      <xdr:row>58</xdr:row>
      <xdr:rowOff>14287</xdr:rowOff>
    </xdr:to>
    <xdr:graphicFrame macro="">
      <xdr:nvGraphicFramePr>
        <xdr:cNvPr id="8" name="Chart 7">
          <a:extLst>
            <a:ext uri="{FF2B5EF4-FFF2-40B4-BE49-F238E27FC236}">
              <a16:creationId xmlns:a16="http://schemas.microsoft.com/office/drawing/2014/main" id="{2070BB70-88C6-407A-8BA2-F075537E58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xdr:colOff>
      <xdr:row>9</xdr:row>
      <xdr:rowOff>66676</xdr:rowOff>
    </xdr:from>
    <xdr:to>
      <xdr:col>2</xdr:col>
      <xdr:colOff>2937267</xdr:colOff>
      <xdr:row>9</xdr:row>
      <xdr:rowOff>1562100</xdr:rowOff>
    </xdr:to>
    <xdr:pic>
      <xdr:nvPicPr>
        <xdr:cNvPr id="3" name="Picture 2">
          <a:extLst>
            <a:ext uri="{FF2B5EF4-FFF2-40B4-BE49-F238E27FC236}">
              <a16:creationId xmlns:a16="http://schemas.microsoft.com/office/drawing/2014/main" id="{A8882FC6-1BFE-457C-BEFC-D9F697458D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43176" y="4400551"/>
          <a:ext cx="2937266" cy="1495424"/>
        </a:xfrm>
        <a:prstGeom prst="rect">
          <a:avLst/>
        </a:prstGeom>
      </xdr:spPr>
    </xdr:pic>
    <xdr:clientData/>
  </xdr:twoCellAnchor>
  <xdr:twoCellAnchor editAs="oneCell">
    <xdr:from>
      <xdr:col>3</xdr:col>
      <xdr:colOff>0</xdr:colOff>
      <xdr:row>9</xdr:row>
      <xdr:rowOff>0</xdr:rowOff>
    </xdr:from>
    <xdr:to>
      <xdr:col>3</xdr:col>
      <xdr:colOff>3000375</xdr:colOff>
      <xdr:row>9</xdr:row>
      <xdr:rowOff>1524000</xdr:rowOff>
    </xdr:to>
    <xdr:pic>
      <xdr:nvPicPr>
        <xdr:cNvPr id="5" name="Picture 4">
          <a:extLst>
            <a:ext uri="{FF2B5EF4-FFF2-40B4-BE49-F238E27FC236}">
              <a16:creationId xmlns:a16="http://schemas.microsoft.com/office/drawing/2014/main" id="{7AA48A30-AC92-416E-A6C0-B31B33D2D3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24500" y="4333875"/>
          <a:ext cx="3000375" cy="1524000"/>
        </a:xfrm>
        <a:prstGeom prst="rect">
          <a:avLst/>
        </a:prstGeom>
      </xdr:spPr>
    </xdr:pic>
    <xdr:clientData/>
  </xdr:twoCellAnchor>
  <xdr:twoCellAnchor editAs="oneCell">
    <xdr:from>
      <xdr:col>2</xdr:col>
      <xdr:colOff>142875</xdr:colOff>
      <xdr:row>9</xdr:row>
      <xdr:rowOff>1847850</xdr:rowOff>
    </xdr:from>
    <xdr:to>
      <xdr:col>2</xdr:col>
      <xdr:colOff>2876550</xdr:colOff>
      <xdr:row>9</xdr:row>
      <xdr:rowOff>3132677</xdr:rowOff>
    </xdr:to>
    <xdr:pic>
      <xdr:nvPicPr>
        <xdr:cNvPr id="7" name="Picture 6">
          <a:extLst>
            <a:ext uri="{FF2B5EF4-FFF2-40B4-BE49-F238E27FC236}">
              <a16:creationId xmlns:a16="http://schemas.microsoft.com/office/drawing/2014/main" id="{3D0FCD71-4F41-4722-B793-59B4C2835C9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86050" y="6181725"/>
          <a:ext cx="2733675" cy="1284827"/>
        </a:xfrm>
        <a:prstGeom prst="rect">
          <a:avLst/>
        </a:prstGeom>
      </xdr:spPr>
    </xdr:pic>
    <xdr:clientData/>
  </xdr:twoCellAnchor>
  <xdr:twoCellAnchor editAs="oneCell">
    <xdr:from>
      <xdr:col>4</xdr:col>
      <xdr:colOff>0</xdr:colOff>
      <xdr:row>9</xdr:row>
      <xdr:rowOff>0</xdr:rowOff>
    </xdr:from>
    <xdr:to>
      <xdr:col>4</xdr:col>
      <xdr:colOff>3065960</xdr:colOff>
      <xdr:row>9</xdr:row>
      <xdr:rowOff>2276475</xdr:rowOff>
    </xdr:to>
    <xdr:pic>
      <xdr:nvPicPr>
        <xdr:cNvPr id="9" name="Picture 8">
          <a:extLst>
            <a:ext uri="{FF2B5EF4-FFF2-40B4-BE49-F238E27FC236}">
              <a16:creationId xmlns:a16="http://schemas.microsoft.com/office/drawing/2014/main" id="{46268A0D-F75E-4DFA-AAE3-B319F1F2B0C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62975" y="4333875"/>
          <a:ext cx="3065960" cy="2276475"/>
        </a:xfrm>
        <a:prstGeom prst="rect">
          <a:avLst/>
        </a:prstGeom>
      </xdr:spPr>
    </xdr:pic>
    <xdr:clientData/>
  </xdr:twoCellAnchor>
  <xdr:twoCellAnchor editAs="oneCell">
    <xdr:from>
      <xdr:col>5</xdr:col>
      <xdr:colOff>66675</xdr:colOff>
      <xdr:row>9</xdr:row>
      <xdr:rowOff>28575</xdr:rowOff>
    </xdr:from>
    <xdr:to>
      <xdr:col>5</xdr:col>
      <xdr:colOff>2762250</xdr:colOff>
      <xdr:row>9</xdr:row>
      <xdr:rowOff>1724025</xdr:rowOff>
    </xdr:to>
    <xdr:pic>
      <xdr:nvPicPr>
        <xdr:cNvPr id="11" name="Picture 10">
          <a:extLst>
            <a:ext uri="{FF2B5EF4-FFF2-40B4-BE49-F238E27FC236}">
              <a16:creationId xmlns:a16="http://schemas.microsoft.com/office/drawing/2014/main" id="{018F46FD-D866-485B-B41F-51E2D26B108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868150" y="4362450"/>
          <a:ext cx="2695575" cy="1695450"/>
        </a:xfrm>
        <a:prstGeom prst="rect">
          <a:avLst/>
        </a:prstGeom>
      </xdr:spPr>
    </xdr:pic>
    <xdr:clientData/>
  </xdr:twoCellAnchor>
  <xdr:twoCellAnchor editAs="oneCell">
    <xdr:from>
      <xdr:col>5</xdr:col>
      <xdr:colOff>104775</xdr:colOff>
      <xdr:row>9</xdr:row>
      <xdr:rowOff>1847850</xdr:rowOff>
    </xdr:from>
    <xdr:to>
      <xdr:col>5</xdr:col>
      <xdr:colOff>2962275</xdr:colOff>
      <xdr:row>9</xdr:row>
      <xdr:rowOff>3448050</xdr:rowOff>
    </xdr:to>
    <xdr:pic>
      <xdr:nvPicPr>
        <xdr:cNvPr id="13" name="Picture 12">
          <a:extLst>
            <a:ext uri="{FF2B5EF4-FFF2-40B4-BE49-F238E27FC236}">
              <a16:creationId xmlns:a16="http://schemas.microsoft.com/office/drawing/2014/main" id="{2B0565B5-33E0-43D9-B72F-8687B887A13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906250" y="6181725"/>
          <a:ext cx="2857500" cy="160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657225</xdr:colOff>
      <xdr:row>7</xdr:row>
      <xdr:rowOff>47624</xdr:rowOff>
    </xdr:from>
    <xdr:to>
      <xdr:col>2</xdr:col>
      <xdr:colOff>2533650</xdr:colOff>
      <xdr:row>7</xdr:row>
      <xdr:rowOff>1453131</xdr:rowOff>
    </xdr:to>
    <xdr:pic>
      <xdr:nvPicPr>
        <xdr:cNvPr id="8" name="Picture 7">
          <a:extLst>
            <a:ext uri="{FF2B5EF4-FFF2-40B4-BE49-F238E27FC236}">
              <a16:creationId xmlns:a16="http://schemas.microsoft.com/office/drawing/2014/main" id="{609A2ADB-07F1-44EB-A3BA-B5F6DC239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19450" y="2143124"/>
          <a:ext cx="1876425" cy="1405507"/>
        </a:xfrm>
        <a:prstGeom prst="rect">
          <a:avLst/>
        </a:prstGeom>
      </xdr:spPr>
    </xdr:pic>
    <xdr:clientData/>
  </xdr:twoCellAnchor>
  <xdr:twoCellAnchor editAs="oneCell">
    <xdr:from>
      <xdr:col>4</xdr:col>
      <xdr:colOff>638175</xdr:colOff>
      <xdr:row>7</xdr:row>
      <xdr:rowOff>66674</xdr:rowOff>
    </xdr:from>
    <xdr:to>
      <xdr:col>4</xdr:col>
      <xdr:colOff>2514600</xdr:colOff>
      <xdr:row>7</xdr:row>
      <xdr:rowOff>1472181</xdr:rowOff>
    </xdr:to>
    <xdr:pic>
      <xdr:nvPicPr>
        <xdr:cNvPr id="9" name="Picture 8">
          <a:extLst>
            <a:ext uri="{FF2B5EF4-FFF2-40B4-BE49-F238E27FC236}">
              <a16:creationId xmlns:a16="http://schemas.microsoft.com/office/drawing/2014/main" id="{FDA11985-0737-4A02-A2CD-6D601F4E70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935325" y="2162174"/>
          <a:ext cx="1876425" cy="1405507"/>
        </a:xfrm>
        <a:prstGeom prst="rect">
          <a:avLst/>
        </a:prstGeom>
      </xdr:spPr>
    </xdr:pic>
    <xdr:clientData/>
  </xdr:twoCellAnchor>
  <xdr:twoCellAnchor editAs="oneCell">
    <xdr:from>
      <xdr:col>6</xdr:col>
      <xdr:colOff>47625</xdr:colOff>
      <xdr:row>7</xdr:row>
      <xdr:rowOff>161926</xdr:rowOff>
    </xdr:from>
    <xdr:to>
      <xdr:col>6</xdr:col>
      <xdr:colOff>2248306</xdr:colOff>
      <xdr:row>7</xdr:row>
      <xdr:rowOff>1400176</xdr:rowOff>
    </xdr:to>
    <xdr:pic>
      <xdr:nvPicPr>
        <xdr:cNvPr id="11" name="Picture 10">
          <a:extLst>
            <a:ext uri="{FF2B5EF4-FFF2-40B4-BE49-F238E27FC236}">
              <a16:creationId xmlns:a16="http://schemas.microsoft.com/office/drawing/2014/main" id="{C995A535-5143-421E-8F91-80AC6AC374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450300" y="2257426"/>
          <a:ext cx="2200681" cy="1238250"/>
        </a:xfrm>
        <a:prstGeom prst="rect">
          <a:avLst/>
        </a:prstGeom>
      </xdr:spPr>
    </xdr:pic>
    <xdr:clientData/>
  </xdr:twoCellAnchor>
  <xdr:oneCellAnchor>
    <xdr:from>
      <xdr:col>3</xdr:col>
      <xdr:colOff>133350</xdr:colOff>
      <xdr:row>7</xdr:row>
      <xdr:rowOff>161924</xdr:rowOff>
    </xdr:from>
    <xdr:ext cx="1876425" cy="1405507"/>
    <xdr:pic>
      <xdr:nvPicPr>
        <xdr:cNvPr id="12" name="Picture 11">
          <a:extLst>
            <a:ext uri="{FF2B5EF4-FFF2-40B4-BE49-F238E27FC236}">
              <a16:creationId xmlns:a16="http://schemas.microsoft.com/office/drawing/2014/main" id="{9E09C61D-7A8F-4FC6-825D-7151E04A39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77750" y="1685924"/>
          <a:ext cx="1876425" cy="1405507"/>
        </a:xfrm>
        <a:prstGeom prst="rect">
          <a:avLst/>
        </a:prstGeom>
      </xdr:spPr>
    </xdr:pic>
    <xdr:clientData/>
  </xdr:oneCellAnchor>
  <xdr:oneCellAnchor>
    <xdr:from>
      <xdr:col>3</xdr:col>
      <xdr:colOff>323850</xdr:colOff>
      <xdr:row>7</xdr:row>
      <xdr:rowOff>1590675</xdr:rowOff>
    </xdr:from>
    <xdr:ext cx="2857500" cy="1600200"/>
    <xdr:pic>
      <xdr:nvPicPr>
        <xdr:cNvPr id="18" name="Picture 17">
          <a:extLst>
            <a:ext uri="{FF2B5EF4-FFF2-40B4-BE49-F238E27FC236}">
              <a16:creationId xmlns:a16="http://schemas.microsoft.com/office/drawing/2014/main" id="{4CE8C7A0-E073-46E8-8744-CECC74946BB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345650" y="3114675"/>
          <a:ext cx="2857500" cy="1600200"/>
        </a:xfrm>
        <a:prstGeom prst="rect">
          <a:avLst/>
        </a:prstGeom>
      </xdr:spPr>
    </xdr:pic>
    <xdr:clientData/>
  </xdr:oneCellAnchor>
  <xdr:twoCellAnchor editAs="oneCell">
    <xdr:from>
      <xdr:col>3</xdr:col>
      <xdr:colOff>2066925</xdr:colOff>
      <xdr:row>7</xdr:row>
      <xdr:rowOff>133350</xdr:rowOff>
    </xdr:from>
    <xdr:to>
      <xdr:col>3</xdr:col>
      <xdr:colOff>3695095</xdr:colOff>
      <xdr:row>7</xdr:row>
      <xdr:rowOff>1285875</xdr:rowOff>
    </xdr:to>
    <xdr:pic>
      <xdr:nvPicPr>
        <xdr:cNvPr id="19" name="Picture 18">
          <a:extLst>
            <a:ext uri="{FF2B5EF4-FFF2-40B4-BE49-F238E27FC236}">
              <a16:creationId xmlns:a16="http://schemas.microsoft.com/office/drawing/2014/main" id="{8CCDC32A-11A9-446F-A0B9-90C196463C4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411325" y="1657350"/>
          <a:ext cx="1628170" cy="1152525"/>
        </a:xfrm>
        <a:prstGeom prst="rect">
          <a:avLst/>
        </a:prstGeom>
      </xdr:spPr>
    </xdr:pic>
    <xdr:clientData/>
  </xdr:twoCellAnchor>
  <xdr:twoCellAnchor editAs="oneCell">
    <xdr:from>
      <xdr:col>7</xdr:col>
      <xdr:colOff>0</xdr:colOff>
      <xdr:row>7</xdr:row>
      <xdr:rowOff>0</xdr:rowOff>
    </xdr:from>
    <xdr:to>
      <xdr:col>7</xdr:col>
      <xdr:colOff>2552700</xdr:colOff>
      <xdr:row>7</xdr:row>
      <xdr:rowOff>1508413</xdr:rowOff>
    </xdr:to>
    <xdr:pic>
      <xdr:nvPicPr>
        <xdr:cNvPr id="4" name="Picture 3">
          <a:extLst>
            <a:ext uri="{FF2B5EF4-FFF2-40B4-BE49-F238E27FC236}">
              <a16:creationId xmlns:a16="http://schemas.microsoft.com/office/drawing/2014/main" id="{887F11A0-3E37-4FA8-B27D-F9D0365963B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62225" y="2095500"/>
          <a:ext cx="2552700" cy="1508413"/>
        </a:xfrm>
        <a:prstGeom prst="rect">
          <a:avLst/>
        </a:prstGeom>
      </xdr:spPr>
    </xdr:pic>
    <xdr:clientData/>
  </xdr:twoCellAnchor>
  <xdr:twoCellAnchor editAs="oneCell">
    <xdr:from>
      <xdr:col>7</xdr:col>
      <xdr:colOff>123825</xdr:colOff>
      <xdr:row>7</xdr:row>
      <xdr:rowOff>1533525</xdr:rowOff>
    </xdr:from>
    <xdr:to>
      <xdr:col>7</xdr:col>
      <xdr:colOff>2590800</xdr:colOff>
      <xdr:row>7</xdr:row>
      <xdr:rowOff>3178175</xdr:rowOff>
    </xdr:to>
    <xdr:pic>
      <xdr:nvPicPr>
        <xdr:cNvPr id="7" name="Picture 6">
          <a:extLst>
            <a:ext uri="{FF2B5EF4-FFF2-40B4-BE49-F238E27FC236}">
              <a16:creationId xmlns:a16="http://schemas.microsoft.com/office/drawing/2014/main" id="{F43AAE76-82F4-44E8-B8C1-B02516F98EB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86050" y="3629025"/>
          <a:ext cx="2466975" cy="1644650"/>
        </a:xfrm>
        <a:prstGeom prst="rect">
          <a:avLst/>
        </a:prstGeom>
      </xdr:spPr>
    </xdr:pic>
    <xdr:clientData/>
  </xdr:twoCellAnchor>
  <xdr:twoCellAnchor editAs="oneCell">
    <xdr:from>
      <xdr:col>5</xdr:col>
      <xdr:colOff>421821</xdr:colOff>
      <xdr:row>7</xdr:row>
      <xdr:rowOff>394607</xdr:rowOff>
    </xdr:from>
    <xdr:to>
      <xdr:col>5</xdr:col>
      <xdr:colOff>2298246</xdr:colOff>
      <xdr:row>7</xdr:row>
      <xdr:rowOff>1800114</xdr:rowOff>
    </xdr:to>
    <xdr:pic>
      <xdr:nvPicPr>
        <xdr:cNvPr id="14" name="Picture 13">
          <a:extLst>
            <a:ext uri="{FF2B5EF4-FFF2-40B4-BE49-F238E27FC236}">
              <a16:creationId xmlns:a16="http://schemas.microsoft.com/office/drawing/2014/main" id="{B4819E13-03FC-4402-9110-85EC23798E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369892" y="2871107"/>
          <a:ext cx="1876425" cy="1405507"/>
        </a:xfrm>
        <a:prstGeom prst="rect">
          <a:avLst/>
        </a:prstGeom>
      </xdr:spPr>
    </xdr:pic>
    <xdr:clientData/>
  </xdr:twoCellAnchor>
  <xdr:twoCellAnchor>
    <xdr:from>
      <xdr:col>8</xdr:col>
      <xdr:colOff>804862</xdr:colOff>
      <xdr:row>377</xdr:row>
      <xdr:rowOff>0</xdr:rowOff>
    </xdr:from>
    <xdr:to>
      <xdr:col>10</xdr:col>
      <xdr:colOff>4762</xdr:colOff>
      <xdr:row>391</xdr:row>
      <xdr:rowOff>76200</xdr:rowOff>
    </xdr:to>
    <xdr:graphicFrame macro="">
      <xdr:nvGraphicFramePr>
        <xdr:cNvPr id="10" name="Chart 9">
          <a:extLst>
            <a:ext uri="{FF2B5EF4-FFF2-40B4-BE49-F238E27FC236}">
              <a16:creationId xmlns:a16="http://schemas.microsoft.com/office/drawing/2014/main" id="{22856428-3B82-4AD7-9983-21CD6D866C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1316933</xdr:colOff>
      <xdr:row>437</xdr:row>
      <xdr:rowOff>106844</xdr:rowOff>
    </xdr:from>
    <xdr:to>
      <xdr:col>5</xdr:col>
      <xdr:colOff>99389</xdr:colOff>
      <xdr:row>459</xdr:row>
      <xdr:rowOff>33129</xdr:rowOff>
    </xdr:to>
    <xdr:graphicFrame macro="">
      <xdr:nvGraphicFramePr>
        <xdr:cNvPr id="2" name="Chart 1">
          <a:extLst>
            <a:ext uri="{FF2B5EF4-FFF2-40B4-BE49-F238E27FC236}">
              <a16:creationId xmlns:a16="http://schemas.microsoft.com/office/drawing/2014/main" id="{C8F35E59-18AF-4FB1-9A06-E0E95A4EDB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304800</xdr:colOff>
      <xdr:row>6</xdr:row>
      <xdr:rowOff>28575</xdr:rowOff>
    </xdr:from>
    <xdr:to>
      <xdr:col>2</xdr:col>
      <xdr:colOff>2771775</xdr:colOff>
      <xdr:row>6</xdr:row>
      <xdr:rowOff>1876425</xdr:rowOff>
    </xdr:to>
    <xdr:pic>
      <xdr:nvPicPr>
        <xdr:cNvPr id="3" name="Picture 2">
          <a:extLst>
            <a:ext uri="{FF2B5EF4-FFF2-40B4-BE49-F238E27FC236}">
              <a16:creationId xmlns:a16="http://schemas.microsoft.com/office/drawing/2014/main" id="{25823E04-44AC-4DF7-A333-BE877C5B90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24150" y="3457575"/>
          <a:ext cx="2466975" cy="1847850"/>
        </a:xfrm>
        <a:prstGeom prst="rect">
          <a:avLst/>
        </a:prstGeom>
      </xdr:spPr>
    </xdr:pic>
    <xdr:clientData/>
  </xdr:twoCellAnchor>
  <xdr:twoCellAnchor editAs="oneCell">
    <xdr:from>
      <xdr:col>6</xdr:col>
      <xdr:colOff>0</xdr:colOff>
      <xdr:row>6</xdr:row>
      <xdr:rowOff>0</xdr:rowOff>
    </xdr:from>
    <xdr:to>
      <xdr:col>6</xdr:col>
      <xdr:colOff>3714750</xdr:colOff>
      <xdr:row>7</xdr:row>
      <xdr:rowOff>56721</xdr:rowOff>
    </xdr:to>
    <xdr:pic>
      <xdr:nvPicPr>
        <xdr:cNvPr id="9" name="Picture 8">
          <a:extLst>
            <a:ext uri="{FF2B5EF4-FFF2-40B4-BE49-F238E27FC236}">
              <a16:creationId xmlns:a16="http://schemas.microsoft.com/office/drawing/2014/main" id="{D23E2A50-CAAA-4DFF-9D11-2C5D256BF3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535400" y="3429000"/>
          <a:ext cx="3714750" cy="1961721"/>
        </a:xfrm>
        <a:prstGeom prst="rect">
          <a:avLst/>
        </a:prstGeom>
      </xdr:spPr>
    </xdr:pic>
    <xdr:clientData/>
  </xdr:twoCellAnchor>
  <xdr:twoCellAnchor editAs="oneCell">
    <xdr:from>
      <xdr:col>7</xdr:col>
      <xdr:colOff>76200</xdr:colOff>
      <xdr:row>6</xdr:row>
      <xdr:rowOff>76200</xdr:rowOff>
    </xdr:from>
    <xdr:to>
      <xdr:col>7</xdr:col>
      <xdr:colOff>3292580</xdr:colOff>
      <xdr:row>6</xdr:row>
      <xdr:rowOff>1885950</xdr:rowOff>
    </xdr:to>
    <xdr:pic>
      <xdr:nvPicPr>
        <xdr:cNvPr id="15" name="Picture 14">
          <a:extLst>
            <a:ext uri="{FF2B5EF4-FFF2-40B4-BE49-F238E27FC236}">
              <a16:creationId xmlns:a16="http://schemas.microsoft.com/office/drawing/2014/main" id="{72D11294-EF13-49E6-8B31-A9CFDD8894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983575" y="3505200"/>
          <a:ext cx="3216380" cy="1809750"/>
        </a:xfrm>
        <a:prstGeom prst="rect">
          <a:avLst/>
        </a:prstGeom>
      </xdr:spPr>
    </xdr:pic>
    <xdr:clientData/>
  </xdr:twoCellAnchor>
  <xdr:twoCellAnchor editAs="oneCell">
    <xdr:from>
      <xdr:col>7</xdr:col>
      <xdr:colOff>142875</xdr:colOff>
      <xdr:row>7</xdr:row>
      <xdr:rowOff>57150</xdr:rowOff>
    </xdr:from>
    <xdr:to>
      <xdr:col>7</xdr:col>
      <xdr:colOff>3171825</xdr:colOff>
      <xdr:row>8</xdr:row>
      <xdr:rowOff>47625</xdr:rowOff>
    </xdr:to>
    <xdr:pic>
      <xdr:nvPicPr>
        <xdr:cNvPr id="17" name="Picture 16">
          <a:extLst>
            <a:ext uri="{FF2B5EF4-FFF2-40B4-BE49-F238E27FC236}">
              <a16:creationId xmlns:a16="http://schemas.microsoft.com/office/drawing/2014/main" id="{031AA3AF-9F89-4CE8-9777-ED33C117A42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050250" y="5391150"/>
          <a:ext cx="3028950" cy="1514475"/>
        </a:xfrm>
        <a:prstGeom prst="rect">
          <a:avLst/>
        </a:prstGeom>
      </xdr:spPr>
    </xdr:pic>
    <xdr:clientData/>
  </xdr:twoCellAnchor>
  <xdr:twoCellAnchor editAs="oneCell">
    <xdr:from>
      <xdr:col>3</xdr:col>
      <xdr:colOff>104775</xdr:colOff>
      <xdr:row>6</xdr:row>
      <xdr:rowOff>142875</xdr:rowOff>
    </xdr:from>
    <xdr:to>
      <xdr:col>3</xdr:col>
      <xdr:colOff>2638425</xdr:colOff>
      <xdr:row>6</xdr:row>
      <xdr:rowOff>1566190</xdr:rowOff>
    </xdr:to>
    <xdr:pic>
      <xdr:nvPicPr>
        <xdr:cNvPr id="19" name="Picture 18">
          <a:extLst>
            <a:ext uri="{FF2B5EF4-FFF2-40B4-BE49-F238E27FC236}">
              <a16:creationId xmlns:a16="http://schemas.microsoft.com/office/drawing/2014/main" id="{BF7CB179-8297-4700-975F-4D62A0BB7AE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229475" y="3571875"/>
          <a:ext cx="2533650" cy="1423315"/>
        </a:xfrm>
        <a:prstGeom prst="rect">
          <a:avLst/>
        </a:prstGeom>
      </xdr:spPr>
    </xdr:pic>
    <xdr:clientData/>
  </xdr:twoCellAnchor>
  <xdr:twoCellAnchor editAs="oneCell">
    <xdr:from>
      <xdr:col>3</xdr:col>
      <xdr:colOff>2364441</xdr:colOff>
      <xdr:row>6</xdr:row>
      <xdr:rowOff>347381</xdr:rowOff>
    </xdr:from>
    <xdr:to>
      <xdr:col>3</xdr:col>
      <xdr:colOff>4422896</xdr:colOff>
      <xdr:row>6</xdr:row>
      <xdr:rowOff>1529602</xdr:rowOff>
    </xdr:to>
    <xdr:pic>
      <xdr:nvPicPr>
        <xdr:cNvPr id="14" name="Picture 13">
          <a:extLst>
            <a:ext uri="{FF2B5EF4-FFF2-40B4-BE49-F238E27FC236}">
              <a16:creationId xmlns:a16="http://schemas.microsoft.com/office/drawing/2014/main" id="{7612A262-5BED-4BB7-8D74-1C14AB45DFF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550588" y="3585881"/>
          <a:ext cx="2058455" cy="1182221"/>
        </a:xfrm>
        <a:prstGeom prst="rect">
          <a:avLst/>
        </a:prstGeom>
      </xdr:spPr>
    </xdr:pic>
    <xdr:clientData/>
  </xdr:twoCellAnchor>
  <xdr:twoCellAnchor editAs="oneCell">
    <xdr:from>
      <xdr:col>3</xdr:col>
      <xdr:colOff>3374092</xdr:colOff>
      <xdr:row>6</xdr:row>
      <xdr:rowOff>1178002</xdr:rowOff>
    </xdr:from>
    <xdr:to>
      <xdr:col>4</xdr:col>
      <xdr:colOff>198371</xdr:colOff>
      <xdr:row>7</xdr:row>
      <xdr:rowOff>177053</xdr:rowOff>
    </xdr:to>
    <xdr:pic>
      <xdr:nvPicPr>
        <xdr:cNvPr id="16" name="Picture 15">
          <a:extLst>
            <a:ext uri="{FF2B5EF4-FFF2-40B4-BE49-F238E27FC236}">
              <a16:creationId xmlns:a16="http://schemas.microsoft.com/office/drawing/2014/main" id="{C1703380-6C65-4504-B70D-2D316713C31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560239" y="4416502"/>
          <a:ext cx="1530751" cy="904051"/>
        </a:xfrm>
        <a:prstGeom prst="rect">
          <a:avLst/>
        </a:prstGeom>
      </xdr:spPr>
    </xdr:pic>
    <xdr:clientData/>
  </xdr:twoCellAnchor>
  <xdr:twoCellAnchor editAs="oneCell">
    <xdr:from>
      <xdr:col>4</xdr:col>
      <xdr:colOff>324970</xdr:colOff>
      <xdr:row>5</xdr:row>
      <xdr:rowOff>302559</xdr:rowOff>
    </xdr:from>
    <xdr:to>
      <xdr:col>4</xdr:col>
      <xdr:colOff>4039720</xdr:colOff>
      <xdr:row>6</xdr:row>
      <xdr:rowOff>1883280</xdr:rowOff>
    </xdr:to>
    <xdr:pic>
      <xdr:nvPicPr>
        <xdr:cNvPr id="18" name="Picture 17">
          <a:extLst>
            <a:ext uri="{FF2B5EF4-FFF2-40B4-BE49-F238E27FC236}">
              <a16:creationId xmlns:a16="http://schemas.microsoft.com/office/drawing/2014/main" id="{3248A1FC-D66B-4663-838C-037EC12B9A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17588" y="3160059"/>
          <a:ext cx="3714750" cy="1961721"/>
        </a:xfrm>
        <a:prstGeom prst="rect">
          <a:avLst/>
        </a:prstGeom>
      </xdr:spPr>
    </xdr:pic>
    <xdr:clientData/>
  </xdr:twoCellAnchor>
  <xdr:twoCellAnchor editAs="oneCell">
    <xdr:from>
      <xdr:col>5</xdr:col>
      <xdr:colOff>0</xdr:colOff>
      <xdr:row>6</xdr:row>
      <xdr:rowOff>0</xdr:rowOff>
    </xdr:from>
    <xdr:to>
      <xdr:col>5</xdr:col>
      <xdr:colOff>3714750</xdr:colOff>
      <xdr:row>7</xdr:row>
      <xdr:rowOff>56721</xdr:rowOff>
    </xdr:to>
    <xdr:pic>
      <xdr:nvPicPr>
        <xdr:cNvPr id="20" name="Picture 19">
          <a:extLst>
            <a:ext uri="{FF2B5EF4-FFF2-40B4-BE49-F238E27FC236}">
              <a16:creationId xmlns:a16="http://schemas.microsoft.com/office/drawing/2014/main" id="{905A25DF-DBAC-40CF-AB81-0BCC9B54F5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991294" y="3238500"/>
          <a:ext cx="3714750" cy="1961721"/>
        </a:xfrm>
        <a:prstGeom prst="rect">
          <a:avLst/>
        </a:prstGeom>
      </xdr:spPr>
    </xdr:pic>
    <xdr:clientData/>
  </xdr:twoCellAnchor>
  <xdr:twoCellAnchor>
    <xdr:from>
      <xdr:col>5</xdr:col>
      <xdr:colOff>4366726</xdr:colOff>
      <xdr:row>298</xdr:row>
      <xdr:rowOff>154436</xdr:rowOff>
    </xdr:from>
    <xdr:to>
      <xdr:col>11</xdr:col>
      <xdr:colOff>1270341</xdr:colOff>
      <xdr:row>356</xdr:row>
      <xdr:rowOff>62141</xdr:rowOff>
    </xdr:to>
    <xdr:graphicFrame macro="">
      <xdr:nvGraphicFramePr>
        <xdr:cNvPr id="5" name="Chart 4">
          <a:extLst>
            <a:ext uri="{FF2B5EF4-FFF2-40B4-BE49-F238E27FC236}">
              <a16:creationId xmlns:a16="http://schemas.microsoft.com/office/drawing/2014/main" id="{9CDC8B79-3BF5-444F-A0F0-FBD477F475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435429</xdr:colOff>
      <xdr:row>377</xdr:row>
      <xdr:rowOff>186417</xdr:rowOff>
    </xdr:from>
    <xdr:to>
      <xdr:col>32</xdr:col>
      <xdr:colOff>204107</xdr:colOff>
      <xdr:row>424</xdr:row>
      <xdr:rowOff>13607</xdr:rowOff>
    </xdr:to>
    <xdr:graphicFrame macro="">
      <xdr:nvGraphicFramePr>
        <xdr:cNvPr id="4" name="Chart 3">
          <a:extLst>
            <a:ext uri="{FF2B5EF4-FFF2-40B4-BE49-F238E27FC236}">
              <a16:creationId xmlns:a16="http://schemas.microsoft.com/office/drawing/2014/main" id="{19B4CA39-EC35-44E2-B472-100332A6C5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476249</xdr:colOff>
      <xdr:row>19</xdr:row>
      <xdr:rowOff>171451</xdr:rowOff>
    </xdr:from>
    <xdr:to>
      <xdr:col>9</xdr:col>
      <xdr:colOff>66674</xdr:colOff>
      <xdr:row>35</xdr:row>
      <xdr:rowOff>19051</xdr:rowOff>
    </xdr:to>
    <xdr:graphicFrame macro="">
      <xdr:nvGraphicFramePr>
        <xdr:cNvPr id="3" name="Chart 2">
          <a:extLst>
            <a:ext uri="{FF2B5EF4-FFF2-40B4-BE49-F238E27FC236}">
              <a16:creationId xmlns:a16="http://schemas.microsoft.com/office/drawing/2014/main" id="{A9D77E80-9594-4630-9360-91A6222E3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ifecycle%20cost%20(1%20GW)%20per%20Marine%20O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 rates"/>
      <sheetName val="BFOW"/>
      <sheetName val="BFOW plot"/>
      <sheetName val="FOWF"/>
      <sheetName val="FOWF plot"/>
      <sheetName val="App B -  value opportunity "/>
      <sheetName val="Development and PM"/>
      <sheetName val="Project logstics"/>
      <sheetName val="Cable laying"/>
      <sheetName val="Installation and comm"/>
      <sheetName val="OMS"/>
      <sheetName val="Decom"/>
      <sheetName val="FOWF Development and PM "/>
      <sheetName val="FOWF Project logistics"/>
      <sheetName val="FWT construction"/>
      <sheetName val="FOWF Cable laying"/>
      <sheetName val="FOWF Mooring"/>
      <sheetName val="FOWF Installation"/>
      <sheetName val="FOWF OMS"/>
      <sheetName val="FOWF Decom"/>
      <sheetName val="BVGass"/>
      <sheetName val="DNVGL"/>
      <sheetName val="Result pres"/>
      <sheetName val="Sheet1"/>
    </sheetNames>
    <sheetDataSet>
      <sheetData sheetId="0">
        <row r="8">
          <cell r="E8" t="str">
            <v>Tug</v>
          </cell>
          <cell r="F8">
            <v>5</v>
          </cell>
          <cell r="G8">
            <v>7</v>
          </cell>
        </row>
        <row r="9">
          <cell r="E9" t="str">
            <v>Tug2</v>
          </cell>
          <cell r="F9">
            <v>10</v>
          </cell>
          <cell r="G9">
            <v>14</v>
          </cell>
        </row>
        <row r="10">
          <cell r="E10" t="str">
            <v>AHTS</v>
          </cell>
          <cell r="F10">
            <v>8</v>
          </cell>
          <cell r="G10">
            <v>30</v>
          </cell>
        </row>
        <row r="11">
          <cell r="E11" t="str">
            <v>Rock dumper</v>
          </cell>
          <cell r="F11">
            <v>15</v>
          </cell>
          <cell r="G11">
            <v>30</v>
          </cell>
        </row>
        <row r="12">
          <cell r="E12" t="str">
            <v>WIV</v>
          </cell>
          <cell r="F12">
            <v>90</v>
          </cell>
          <cell r="G12">
            <v>130</v>
          </cell>
        </row>
        <row r="13">
          <cell r="E13" t="str">
            <v>FIV</v>
          </cell>
          <cell r="F13">
            <v>150</v>
          </cell>
          <cell r="G13">
            <v>200</v>
          </cell>
        </row>
        <row r="14">
          <cell r="E14" t="str">
            <v>OCV</v>
          </cell>
          <cell r="F14">
            <v>38</v>
          </cell>
          <cell r="G14">
            <v>50</v>
          </cell>
        </row>
        <row r="15">
          <cell r="E15" t="str">
            <v>CLV</v>
          </cell>
          <cell r="F15">
            <v>175</v>
          </cell>
          <cell r="G15">
            <v>300</v>
          </cell>
        </row>
        <row r="16">
          <cell r="E16" t="str">
            <v>Trench vsl</v>
          </cell>
          <cell r="F16">
            <v>40</v>
          </cell>
          <cell r="G16">
            <v>90</v>
          </cell>
        </row>
        <row r="17">
          <cell r="E17" t="str">
            <v>ROV</v>
          </cell>
          <cell r="F17">
            <v>5</v>
          </cell>
          <cell r="G17">
            <v>7</v>
          </cell>
        </row>
        <row r="18">
          <cell r="E18" t="str">
            <v>Jet sled</v>
          </cell>
          <cell r="F18">
            <v>8</v>
          </cell>
          <cell r="G18">
            <v>8</v>
          </cell>
        </row>
        <row r="19">
          <cell r="E19" t="str">
            <v>Plough</v>
          </cell>
          <cell r="F19">
            <v>5</v>
          </cell>
          <cell r="G19">
            <v>7</v>
          </cell>
        </row>
        <row r="20">
          <cell r="E20" t="str">
            <v>Injector</v>
          </cell>
          <cell r="F20">
            <v>10</v>
          </cell>
          <cell r="G20">
            <v>10</v>
          </cell>
        </row>
        <row r="21">
          <cell r="E21" t="str">
            <v>Carousel</v>
          </cell>
          <cell r="F21">
            <v>4</v>
          </cell>
          <cell r="G21">
            <v>5</v>
          </cell>
        </row>
        <row r="22">
          <cell r="E22" t="str">
            <v>PSV</v>
          </cell>
          <cell r="F22">
            <v>10</v>
          </cell>
          <cell r="G22">
            <v>20</v>
          </cell>
        </row>
        <row r="23">
          <cell r="E23" t="str">
            <v>Guard vsl</v>
          </cell>
          <cell r="F23">
            <v>5</v>
          </cell>
          <cell r="G23">
            <v>15</v>
          </cell>
        </row>
        <row r="24">
          <cell r="E24" t="str">
            <v>RoRo</v>
          </cell>
          <cell r="F24">
            <v>15</v>
          </cell>
          <cell r="G24">
            <v>20</v>
          </cell>
        </row>
        <row r="25">
          <cell r="E25" t="str">
            <v>Heavy trnspt</v>
          </cell>
          <cell r="F25">
            <v>23</v>
          </cell>
          <cell r="G25">
            <v>35</v>
          </cell>
        </row>
        <row r="26">
          <cell r="E26" t="str">
            <v>VL Heavy trnspt</v>
          </cell>
          <cell r="F26">
            <v>90</v>
          </cell>
          <cell r="G26">
            <v>130</v>
          </cell>
        </row>
        <row r="27">
          <cell r="E27" t="str">
            <v>Heavy lift</v>
          </cell>
          <cell r="F27">
            <v>300</v>
          </cell>
          <cell r="G27">
            <v>500</v>
          </cell>
        </row>
        <row r="28">
          <cell r="E28" t="str">
            <v>Larger survey vsl</v>
          </cell>
          <cell r="F28">
            <v>5</v>
          </cell>
          <cell r="G28">
            <v>10</v>
          </cell>
        </row>
        <row r="29">
          <cell r="E29" t="str">
            <v>Survey vsl</v>
          </cell>
          <cell r="F29">
            <v>2.5</v>
          </cell>
          <cell r="G29">
            <v>4</v>
          </cell>
        </row>
        <row r="30">
          <cell r="E30" t="str">
            <v>Geo survey vsl</v>
          </cell>
          <cell r="F30">
            <v>19</v>
          </cell>
          <cell r="G30">
            <v>26</v>
          </cell>
        </row>
        <row r="31">
          <cell r="E31" t="str">
            <v>CTV</v>
          </cell>
          <cell r="F31">
            <v>2.5</v>
          </cell>
          <cell r="G31">
            <v>3</v>
          </cell>
        </row>
        <row r="32">
          <cell r="E32" t="str">
            <v>SOV</v>
          </cell>
          <cell r="F32">
            <v>15</v>
          </cell>
          <cell r="G32">
            <v>25</v>
          </cell>
        </row>
        <row r="33">
          <cell r="E33" t="str">
            <v>Small jack-up</v>
          </cell>
          <cell r="F33">
            <v>60</v>
          </cell>
          <cell r="G33">
            <v>90</v>
          </cell>
        </row>
        <row r="34">
          <cell r="E34" t="str">
            <v>Small PSV</v>
          </cell>
          <cell r="F34">
            <v>5</v>
          </cell>
          <cell r="G34">
            <v>10</v>
          </cell>
        </row>
        <row r="35">
          <cell r="E35" t="str">
            <v>Barge</v>
          </cell>
          <cell r="F35">
            <v>3</v>
          </cell>
          <cell r="G35">
            <v>5</v>
          </cell>
        </row>
        <row r="36">
          <cell r="E36" t="str">
            <v>HL Barge</v>
          </cell>
          <cell r="F36">
            <v>30</v>
          </cell>
          <cell r="G36">
            <v>50</v>
          </cell>
        </row>
      </sheetData>
      <sheetData sheetId="1"/>
      <sheetData sheetId="2"/>
      <sheetData sheetId="3">
        <row r="3">
          <cell r="H3">
            <v>12.032999999999999</v>
          </cell>
        </row>
        <row r="10">
          <cell r="H10">
            <v>66.666666666666671</v>
          </cell>
        </row>
      </sheetData>
      <sheetData sheetId="4"/>
      <sheetData sheetId="5"/>
      <sheetData sheetId="6"/>
      <sheetData sheetId="7"/>
      <sheetData sheetId="8"/>
      <sheetData sheetId="9"/>
      <sheetData sheetId="10"/>
      <sheetData sheetId="11"/>
      <sheetData sheetId="12"/>
      <sheetData sheetId="13"/>
      <sheetData sheetId="14"/>
      <sheetData sheetId="15">
        <row r="9">
          <cell r="K9">
            <v>200</v>
          </cell>
        </row>
      </sheetData>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92E31-3FDA-4B30-8946-EF23F6BCFA67}">
  <dimension ref="C2:AA8"/>
  <sheetViews>
    <sheetView topLeftCell="A4" zoomScale="55" zoomScaleNormal="55" workbookViewId="0">
      <selection activeCell="AN47" sqref="AN47"/>
    </sheetView>
  </sheetViews>
  <sheetFormatPr defaultRowHeight="15" x14ac:dyDescent="0.25"/>
  <sheetData>
    <row r="2" spans="3:27" ht="21" x14ac:dyDescent="0.35">
      <c r="C2" s="27" t="s">
        <v>228</v>
      </c>
    </row>
    <row r="8" spans="3:27" ht="18.75" x14ac:dyDescent="0.3">
      <c r="AA8" s="28" t="s">
        <v>229</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BAF99-8241-43BE-BEB5-1FFE839A9C80}">
  <sheetPr>
    <tabColor rgb="FFFFC000"/>
  </sheetPr>
  <dimension ref="C5:G9"/>
  <sheetViews>
    <sheetView workbookViewId="0">
      <selection activeCell="P21" sqref="P20:P21"/>
    </sheetView>
  </sheetViews>
  <sheetFormatPr defaultRowHeight="15" x14ac:dyDescent="0.25"/>
  <cols>
    <col min="3" max="3" width="32.85546875" bestFit="1" customWidth="1"/>
    <col min="5" max="5" width="22.85546875" bestFit="1" customWidth="1"/>
    <col min="6" max="6" width="38.28515625" bestFit="1" customWidth="1"/>
    <col min="7" max="7" width="24.28515625" bestFit="1" customWidth="1"/>
  </cols>
  <sheetData>
    <row r="5" spans="3:7" ht="15.75" thickBot="1" x14ac:dyDescent="0.3"/>
    <row r="6" spans="3:7" ht="15.75" thickBot="1" x14ac:dyDescent="0.3">
      <c r="C6" s="179"/>
      <c r="D6" s="180"/>
      <c r="E6" s="180" t="s">
        <v>937</v>
      </c>
      <c r="F6" s="180" t="s">
        <v>1156</v>
      </c>
      <c r="G6" s="181" t="s">
        <v>938</v>
      </c>
    </row>
    <row r="7" spans="3:7" x14ac:dyDescent="0.25">
      <c r="C7" s="57" t="s">
        <v>934</v>
      </c>
      <c r="D7" s="1" t="s">
        <v>932</v>
      </c>
      <c r="E7" s="174">
        <f>'2.Project logistics'!C109</f>
        <v>12</v>
      </c>
      <c r="F7" s="174">
        <f>'2.Project logistics'!D109</f>
        <v>6</v>
      </c>
      <c r="G7" s="175">
        <f>'2.Project logistics'!E109</f>
        <v>9</v>
      </c>
    </row>
    <row r="8" spans="3:7" x14ac:dyDescent="0.25">
      <c r="C8" s="57" t="s">
        <v>931</v>
      </c>
      <c r="D8" s="1" t="s">
        <v>932</v>
      </c>
      <c r="E8" s="174">
        <f>'2.Project logistics'!C110</f>
        <v>35</v>
      </c>
      <c r="F8" s="174">
        <f>'2.Project logistics'!D110</f>
        <v>29</v>
      </c>
      <c r="G8" s="175">
        <f>'2.Project logistics'!E110</f>
        <v>32</v>
      </c>
    </row>
    <row r="9" spans="3:7" ht="15.75" thickBot="1" x14ac:dyDescent="0.3">
      <c r="C9" s="59" t="s">
        <v>936</v>
      </c>
      <c r="D9" s="60" t="s">
        <v>933</v>
      </c>
      <c r="E9" s="91">
        <f>'2.Project logistics'!C111</f>
        <v>23.063250000000004</v>
      </c>
      <c r="F9" s="91">
        <f>'2.Project logistics'!D111</f>
        <v>65.345875000000007</v>
      </c>
      <c r="G9" s="92">
        <f>'2.Project logistics'!E111</f>
        <v>6.0164999999999997</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F66B9-EF8C-40CA-936F-4F2CBF60A701}">
  <sheetPr>
    <tabColor rgb="FFFFC000"/>
  </sheetPr>
  <dimension ref="C7:J11"/>
  <sheetViews>
    <sheetView workbookViewId="0">
      <selection activeCell="P27" sqref="P27"/>
    </sheetView>
  </sheetViews>
  <sheetFormatPr defaultRowHeight="15" x14ac:dyDescent="0.25"/>
  <cols>
    <col min="3" max="3" width="47.7109375" bestFit="1" customWidth="1"/>
    <col min="6" max="6" width="20.5703125" bestFit="1" customWidth="1"/>
    <col min="7" max="7" width="29.85546875" bestFit="1" customWidth="1"/>
    <col min="9" max="9" width="22.42578125" bestFit="1" customWidth="1"/>
    <col min="10" max="10" width="18" bestFit="1" customWidth="1"/>
  </cols>
  <sheetData>
    <row r="7" spans="3:10" ht="15.75" thickBot="1" x14ac:dyDescent="0.3"/>
    <row r="8" spans="3:10" ht="15.75" thickBot="1" x14ac:dyDescent="0.3">
      <c r="C8" s="179"/>
      <c r="D8" s="180"/>
      <c r="E8" s="180"/>
      <c r="F8" s="180" t="s">
        <v>966</v>
      </c>
      <c r="G8" s="180" t="s">
        <v>965</v>
      </c>
      <c r="H8" s="180" t="s">
        <v>959</v>
      </c>
      <c r="I8" s="180" t="s">
        <v>967</v>
      </c>
      <c r="J8" s="181" t="s">
        <v>952</v>
      </c>
    </row>
    <row r="9" spans="3:10" x14ac:dyDescent="0.25">
      <c r="C9" s="57" t="s">
        <v>934</v>
      </c>
      <c r="D9" s="1" t="s">
        <v>932</v>
      </c>
      <c r="E9" s="1"/>
      <c r="F9" s="1">
        <f>'FWT construction'!F60</f>
        <v>0</v>
      </c>
      <c r="G9" s="1">
        <f>'FWT construction'!G60</f>
        <v>0</v>
      </c>
      <c r="H9" s="1">
        <f>'FWT construction'!H60</f>
        <v>0</v>
      </c>
      <c r="I9" s="1">
        <f>'FWT construction'!I60</f>
        <v>0</v>
      </c>
      <c r="J9" s="58">
        <f>'FWT construction'!J60</f>
        <v>0</v>
      </c>
    </row>
    <row r="10" spans="3:10" x14ac:dyDescent="0.25">
      <c r="C10" s="57" t="s">
        <v>931</v>
      </c>
      <c r="D10" s="1" t="s">
        <v>932</v>
      </c>
      <c r="E10" s="1"/>
      <c r="F10" s="1">
        <f>'FWT construction'!F61</f>
        <v>13</v>
      </c>
      <c r="G10" s="1">
        <f>'FWT construction'!G61</f>
        <v>16</v>
      </c>
      <c r="H10" s="1">
        <f>'FWT construction'!H61</f>
        <v>8</v>
      </c>
      <c r="I10" s="1">
        <f>'FWT construction'!I61</f>
        <v>0</v>
      </c>
      <c r="J10" s="58">
        <f>'FWT construction'!J61</f>
        <v>0</v>
      </c>
    </row>
    <row r="11" spans="3:10" ht="15.75" thickBot="1" x14ac:dyDescent="0.3">
      <c r="C11" s="59" t="s">
        <v>1256</v>
      </c>
      <c r="D11" s="60" t="s">
        <v>933</v>
      </c>
      <c r="E11" s="60"/>
      <c r="F11" s="91">
        <f>'FWT construction'!F62</f>
        <v>22.461599999999997</v>
      </c>
      <c r="G11" s="91">
        <f>'FWT construction'!G62</f>
        <v>51.019919999999999</v>
      </c>
      <c r="H11" s="91">
        <f>'FWT construction'!H62</f>
        <v>320.88</v>
      </c>
      <c r="I11" s="91">
        <f>'FWT construction'!I62</f>
        <v>65.880674999999997</v>
      </c>
      <c r="J11" s="92">
        <f>'FWT construction'!J62</f>
        <v>48.131999999999998</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BCD4A-63FB-4509-B0A1-CD90530092D9}">
  <sheetPr>
    <tabColor rgb="FF00B0F0"/>
  </sheetPr>
  <dimension ref="C9:J13"/>
  <sheetViews>
    <sheetView topLeftCell="A4" workbookViewId="0">
      <selection activeCell="S45" sqref="S45"/>
    </sheetView>
  </sheetViews>
  <sheetFormatPr defaultRowHeight="15" x14ac:dyDescent="0.25"/>
  <cols>
    <col min="3" max="3" width="48" bestFit="1" customWidth="1"/>
    <col min="4" max="4" width="14" bestFit="1" customWidth="1"/>
    <col min="5" max="5" width="15" bestFit="1" customWidth="1"/>
    <col min="7" max="7" width="24.7109375" bestFit="1" customWidth="1"/>
    <col min="8" max="8" width="9.7109375" bestFit="1" customWidth="1"/>
    <col min="9" max="9" width="6.85546875" bestFit="1" customWidth="1"/>
  </cols>
  <sheetData>
    <row r="9" spans="3:10" ht="15.75" thickBot="1" x14ac:dyDescent="0.3"/>
    <row r="10" spans="3:10" ht="15.75" thickBot="1" x14ac:dyDescent="0.3">
      <c r="C10" s="179"/>
      <c r="D10" s="180" t="s">
        <v>11</v>
      </c>
      <c r="E10" s="180" t="s">
        <v>10</v>
      </c>
      <c r="F10" s="180" t="s">
        <v>117</v>
      </c>
      <c r="G10" s="180" t="s">
        <v>124</v>
      </c>
      <c r="H10" s="180" t="s">
        <v>930</v>
      </c>
      <c r="I10" s="180" t="s">
        <v>18</v>
      </c>
      <c r="J10" s="181" t="s">
        <v>41</v>
      </c>
    </row>
    <row r="11" spans="3:10" x14ac:dyDescent="0.25">
      <c r="C11" s="57" t="s">
        <v>1253</v>
      </c>
      <c r="D11" s="1">
        <f>'3.Cable laying and associated'!C219</f>
        <v>28</v>
      </c>
      <c r="E11" s="1">
        <f>'3.Cable laying and associated'!D219</f>
        <v>3</v>
      </c>
      <c r="F11" s="1">
        <f>'3.Cable laying and associated'!E219</f>
        <v>5</v>
      </c>
      <c r="G11" s="1">
        <f>'3.Cable laying and associated'!F219</f>
        <v>6</v>
      </c>
      <c r="H11" s="1">
        <f>'3.Cable laying and associated'!G219</f>
        <v>0</v>
      </c>
      <c r="I11" s="1">
        <f>'3.Cable laying and associated'!H219</f>
        <v>0</v>
      </c>
      <c r="J11" s="58">
        <f>'3.Cable laying and associated'!I219</f>
        <v>0</v>
      </c>
    </row>
    <row r="12" spans="3:10" x14ac:dyDescent="0.25">
      <c r="C12" s="57" t="s">
        <v>1254</v>
      </c>
      <c r="D12" s="1">
        <f>'3.Cable laying and associated'!C220</f>
        <v>45</v>
      </c>
      <c r="E12" s="1">
        <f>'3.Cable laying and associated'!D220</f>
        <v>7</v>
      </c>
      <c r="F12" s="1">
        <f>'3.Cable laying and associated'!E220</f>
        <v>146</v>
      </c>
      <c r="G12" s="1">
        <f>'3.Cable laying and associated'!F220</f>
        <v>110</v>
      </c>
      <c r="H12" s="1">
        <f>'3.Cable laying and associated'!G220</f>
        <v>69</v>
      </c>
      <c r="I12" s="1">
        <f>'3.Cable laying and associated'!H220</f>
        <v>0</v>
      </c>
      <c r="J12" s="58">
        <f>'3.Cable laying and associated'!I220</f>
        <v>0</v>
      </c>
    </row>
    <row r="13" spans="3:10" ht="15.75" thickBot="1" x14ac:dyDescent="0.3">
      <c r="C13" s="59" t="s">
        <v>1255</v>
      </c>
      <c r="D13" s="91">
        <f>'3.Cable laying and associated'!C221</f>
        <v>421.15499999999997</v>
      </c>
      <c r="E13" s="91">
        <f>'3.Cable laying and associated'!D221</f>
        <v>541.48500000000001</v>
      </c>
      <c r="F13" s="91">
        <f>'3.Cable laying and associated'!E221</f>
        <v>86.236500000000007</v>
      </c>
      <c r="G13" s="91">
        <f>'3.Cable laying and associated'!F221</f>
        <v>17.447849999999999</v>
      </c>
      <c r="H13" s="91">
        <f>'3.Cable laying and associated'!G221</f>
        <v>155.22569999999999</v>
      </c>
      <c r="I13" s="91">
        <f>'3.Cable laying and associated'!H221</f>
        <v>38.104500000000002</v>
      </c>
      <c r="J13" s="92">
        <f>'3.Cable laying and associated'!I221</f>
        <v>12.07311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8DEB6-6D41-4F21-BB01-5503A2B0827E}">
  <sheetPr>
    <tabColor rgb="FF00B0F0"/>
  </sheetPr>
  <dimension ref="D6:L12"/>
  <sheetViews>
    <sheetView topLeftCell="A28" zoomScale="145" zoomScaleNormal="145" workbookViewId="0">
      <selection activeCell="N27" sqref="N27"/>
    </sheetView>
  </sheetViews>
  <sheetFormatPr defaultRowHeight="15" x14ac:dyDescent="0.25"/>
  <cols>
    <col min="4" max="4" width="47.7109375" bestFit="1" customWidth="1"/>
    <col min="5" max="5" width="6.7109375" bestFit="1" customWidth="1"/>
    <col min="6" max="6" width="23.5703125" customWidth="1"/>
    <col min="7" max="7" width="15.7109375" customWidth="1"/>
    <col min="8" max="8" width="16.42578125" customWidth="1"/>
    <col min="9" max="9" width="20.85546875" customWidth="1"/>
    <col min="10" max="10" width="16.42578125" customWidth="1"/>
    <col min="11" max="11" width="16" customWidth="1"/>
    <col min="12" max="12" width="19.42578125" customWidth="1"/>
  </cols>
  <sheetData>
    <row r="6" spans="4:12" ht="60.75" thickBot="1" x14ac:dyDescent="0.3">
      <c r="F6" s="35" t="s">
        <v>1168</v>
      </c>
      <c r="G6" s="35" t="s">
        <v>1163</v>
      </c>
      <c r="H6" s="35" t="s">
        <v>197</v>
      </c>
      <c r="I6" s="35" t="s">
        <v>1166</v>
      </c>
      <c r="J6" s="36" t="s">
        <v>1278</v>
      </c>
      <c r="K6" s="35" t="s">
        <v>247</v>
      </c>
      <c r="L6" s="114" t="s">
        <v>1025</v>
      </c>
    </row>
    <row r="7" spans="4:12" ht="15.75" thickBot="1" x14ac:dyDescent="0.3">
      <c r="D7" s="54" t="s">
        <v>934</v>
      </c>
      <c r="E7" s="55" t="s">
        <v>932</v>
      </c>
      <c r="F7" s="54">
        <f>'4.OSS, Found, WTG installation'!C394</f>
        <v>1</v>
      </c>
      <c r="G7" s="54">
        <f>'4.OSS, Found, WTG installation'!D394</f>
        <v>1</v>
      </c>
      <c r="H7" s="54">
        <f>'4.OSS, Found, WTG installation'!E394</f>
        <v>1</v>
      </c>
      <c r="I7" s="54">
        <f>'4.OSS, Found, WTG installation'!F394</f>
        <v>1</v>
      </c>
      <c r="J7" s="54">
        <f>'4.OSS, Found, WTG installation'!G394</f>
        <v>39</v>
      </c>
      <c r="K7" s="54">
        <f>'4.OSS, Found, WTG installation'!H394</f>
        <v>0</v>
      </c>
      <c r="L7" s="54">
        <f>'4.OSS, Found, WTG installation'!I394</f>
        <v>0</v>
      </c>
    </row>
    <row r="8" spans="4:12" ht="15.75" thickBot="1" x14ac:dyDescent="0.3">
      <c r="D8" s="54" t="s">
        <v>931</v>
      </c>
      <c r="E8" s="63" t="s">
        <v>932</v>
      </c>
      <c r="F8" s="54">
        <f>'4.OSS, Found, WTG installation'!C395</f>
        <v>0</v>
      </c>
      <c r="G8" s="54">
        <f>'4.OSS, Found, WTG installation'!D395</f>
        <v>0</v>
      </c>
      <c r="H8" s="54">
        <f>'4.OSS, Found, WTG installation'!E395</f>
        <v>0</v>
      </c>
      <c r="I8" s="54">
        <f>'4.OSS, Found, WTG installation'!F395</f>
        <v>0</v>
      </c>
      <c r="J8" s="54">
        <f>'4.OSS, Found, WTG installation'!G395</f>
        <v>0</v>
      </c>
      <c r="K8" s="54">
        <f>'4.OSS, Found, WTG installation'!H395</f>
        <v>314</v>
      </c>
      <c r="L8" s="68">
        <f>'4.OSS, Found, WTG installation'!I395</f>
        <v>0</v>
      </c>
    </row>
    <row r="9" spans="4:12" ht="15.75" thickBot="1" x14ac:dyDescent="0.3">
      <c r="D9" s="62" t="s">
        <v>1157</v>
      </c>
      <c r="E9" s="63" t="s">
        <v>932</v>
      </c>
      <c r="F9" s="62">
        <f>'4.OSS, Found, WTG installation'!C396</f>
        <v>89</v>
      </c>
      <c r="G9" s="62">
        <f>'4.OSS, Found, WTG installation'!D396</f>
        <v>89</v>
      </c>
      <c r="H9" s="62">
        <f>'4.OSS, Found, WTG installation'!E396</f>
        <v>16</v>
      </c>
      <c r="I9" s="62">
        <f>'4.OSS, Found, WTG installation'!F396</f>
        <v>16</v>
      </c>
      <c r="J9" s="62">
        <f>'4.OSS, Found, WTG installation'!G396</f>
        <v>116</v>
      </c>
      <c r="K9" s="62">
        <f>'4.OSS, Found, WTG installation'!H396</f>
        <v>0</v>
      </c>
      <c r="L9" s="62">
        <f>'4.OSS, Found, WTG installation'!I396</f>
        <v>105</v>
      </c>
    </row>
    <row r="10" spans="4:12" ht="15.75" thickBot="1" x14ac:dyDescent="0.3">
      <c r="D10" s="59" t="s">
        <v>1159</v>
      </c>
      <c r="E10" s="63" t="s">
        <v>932</v>
      </c>
      <c r="F10" s="62">
        <f>'4.OSS, Found, WTG installation'!C397</f>
        <v>3</v>
      </c>
      <c r="G10" s="62">
        <f>'4.OSS, Found, WTG installation'!D397</f>
        <v>13</v>
      </c>
      <c r="H10" s="62">
        <f>'4.OSS, Found, WTG installation'!E397</f>
        <v>0</v>
      </c>
      <c r="I10" s="62">
        <f>'4.OSS, Found, WTG installation'!F397</f>
        <v>0</v>
      </c>
      <c r="J10" s="62">
        <f>'4.OSS, Found, WTG installation'!G397</f>
        <v>0</v>
      </c>
      <c r="K10" s="62">
        <f>'4.OSS, Found, WTG installation'!H397</f>
        <v>0</v>
      </c>
      <c r="L10" s="115">
        <f>'4.OSS, Found, WTG installation'!I397</f>
        <v>0</v>
      </c>
    </row>
    <row r="11" spans="4:12" ht="15.75" thickBot="1" x14ac:dyDescent="0.3">
      <c r="D11" s="59" t="s">
        <v>1251</v>
      </c>
      <c r="E11" s="60"/>
      <c r="F11" s="62">
        <f>'4.OSS, Found, WTG installation'!C398</f>
        <v>0</v>
      </c>
      <c r="G11" s="62">
        <f>'4.OSS, Found, WTG installation'!D398</f>
        <v>0</v>
      </c>
      <c r="H11" s="62">
        <f>'4.OSS, Found, WTG installation'!E398</f>
        <v>199</v>
      </c>
      <c r="I11" s="62">
        <f>'4.OSS, Found, WTG installation'!F398</f>
        <v>0</v>
      </c>
      <c r="J11" s="62">
        <f>'4.OSS, Found, WTG installation'!G398</f>
        <v>0</v>
      </c>
      <c r="K11" s="62">
        <f>'4.OSS, Found, WTG installation'!H398</f>
        <v>0</v>
      </c>
      <c r="L11" s="115">
        <f>'4.OSS, Found, WTG installation'!I398</f>
        <v>0</v>
      </c>
    </row>
    <row r="12" spans="4:12" ht="15.75" thickBot="1" x14ac:dyDescent="0.3">
      <c r="D12" s="59" t="s">
        <v>1256</v>
      </c>
      <c r="E12" s="60" t="s">
        <v>933</v>
      </c>
      <c r="F12" s="111">
        <f>'4.OSS, Found, WTG installation'!C399</f>
        <v>17.32752</v>
      </c>
      <c r="G12" s="111">
        <f>'4.OSS, Found, WTG installation'!D399</f>
        <v>115.39646999999999</v>
      </c>
      <c r="H12" s="111">
        <f>'4.OSS, Found, WTG installation'!E399</f>
        <v>77.011200000000002</v>
      </c>
      <c r="I12" s="111">
        <f>'4.OSS, Found, WTG installation'!F399</f>
        <v>239.69736</v>
      </c>
      <c r="J12" s="111">
        <f>'4.OSS, Found, WTG installation'!G399</f>
        <v>40.310549999999992</v>
      </c>
      <c r="K12" s="111">
        <f>'4.OSS, Found, WTG installation'!H399</f>
        <v>36.279494999999997</v>
      </c>
      <c r="L12" s="105">
        <f>'4.OSS, Found, WTG installation'!I399</f>
        <v>23.46435</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A98B5-C378-4C6D-94DD-0E9A22E1D1F7}">
  <sheetPr>
    <tabColor rgb="FF7030A0"/>
  </sheetPr>
  <dimension ref="D12:L21"/>
  <sheetViews>
    <sheetView topLeftCell="B63" zoomScale="85" zoomScaleNormal="85" workbookViewId="0">
      <selection activeCell="G104" sqref="G104"/>
    </sheetView>
  </sheetViews>
  <sheetFormatPr defaultRowHeight="15" x14ac:dyDescent="0.25"/>
  <cols>
    <col min="4" max="4" width="32.85546875" bestFit="1" customWidth="1"/>
    <col min="6" max="6" width="46.85546875" bestFit="1" customWidth="1"/>
    <col min="7" max="7" width="23.7109375" bestFit="1" customWidth="1"/>
    <col min="8" max="8" width="37.28515625" bestFit="1" customWidth="1"/>
    <col min="9" max="9" width="46" bestFit="1" customWidth="1"/>
    <col min="10" max="10" width="20" bestFit="1" customWidth="1"/>
    <col min="11" max="11" width="44.5703125" bestFit="1" customWidth="1"/>
    <col min="12" max="12" width="30" bestFit="1" customWidth="1"/>
  </cols>
  <sheetData>
    <row r="12" spans="4:12" ht="15.75" thickBot="1" x14ac:dyDescent="0.3"/>
    <row r="13" spans="4:12" ht="15.75" thickBot="1" x14ac:dyDescent="0.3">
      <c r="D13" s="179"/>
      <c r="E13" s="180"/>
      <c r="F13" s="180" t="s">
        <v>1077</v>
      </c>
      <c r="G13" s="180" t="s">
        <v>1076</v>
      </c>
      <c r="H13" s="180" t="s">
        <v>1078</v>
      </c>
      <c r="I13" s="180" t="s">
        <v>82</v>
      </c>
      <c r="J13" s="180" t="s">
        <v>1075</v>
      </c>
      <c r="K13" s="180" t="s">
        <v>1074</v>
      </c>
      <c r="L13" s="181" t="s">
        <v>1273</v>
      </c>
    </row>
    <row r="14" spans="4:12" x14ac:dyDescent="0.25">
      <c r="D14" s="57" t="s">
        <v>934</v>
      </c>
      <c r="E14" s="1" t="s">
        <v>932</v>
      </c>
      <c r="F14" s="1">
        <f>'5.O&amp;M'!C239</f>
        <v>0</v>
      </c>
      <c r="G14" s="1">
        <f>'5.O&amp;M'!D239</f>
        <v>39</v>
      </c>
      <c r="H14" s="1">
        <f>'5.O&amp;M'!E239</f>
        <v>0</v>
      </c>
      <c r="I14" s="1">
        <f>'5.O&amp;M'!F239</f>
        <v>0</v>
      </c>
      <c r="J14" s="1">
        <f>'5.O&amp;M'!G239</f>
        <v>0</v>
      </c>
      <c r="K14" s="1">
        <f>'5.O&amp;M'!H239</f>
        <v>0</v>
      </c>
      <c r="L14" s="58">
        <f>'5.O&amp;M'!I239</f>
        <v>37</v>
      </c>
    </row>
    <row r="15" spans="4:12" x14ac:dyDescent="0.25">
      <c r="D15" s="57" t="s">
        <v>1157</v>
      </c>
      <c r="E15" s="1" t="s">
        <v>932</v>
      </c>
      <c r="F15" s="1">
        <f>'5.O&amp;M'!C240</f>
        <v>16</v>
      </c>
      <c r="G15" s="1">
        <f>'5.O&amp;M'!D240</f>
        <v>0</v>
      </c>
      <c r="H15" s="1">
        <f>'5.O&amp;M'!E240</f>
        <v>15</v>
      </c>
      <c r="I15" s="1">
        <f>'5.O&amp;M'!F240</f>
        <v>0</v>
      </c>
      <c r="J15" s="1">
        <f>'5.O&amp;M'!G240</f>
        <v>0</v>
      </c>
      <c r="K15" s="1">
        <f>'5.O&amp;M'!H240</f>
        <v>0</v>
      </c>
      <c r="L15" s="58">
        <f>'5.O&amp;M'!I240</f>
        <v>0</v>
      </c>
    </row>
    <row r="16" spans="4:12" x14ac:dyDescent="0.25">
      <c r="D16" s="57" t="s">
        <v>1158</v>
      </c>
      <c r="E16" s="1"/>
      <c r="F16" s="1">
        <f>'5.O&amp;M'!C241</f>
        <v>0</v>
      </c>
      <c r="G16" s="1">
        <f>'5.O&amp;M'!D241</f>
        <v>0</v>
      </c>
      <c r="H16" s="1">
        <f>'5.O&amp;M'!E241</f>
        <v>117</v>
      </c>
      <c r="I16" s="1">
        <f>'5.O&amp;M'!F241</f>
        <v>109</v>
      </c>
      <c r="J16" s="1">
        <f>'5.O&amp;M'!G241</f>
        <v>77</v>
      </c>
      <c r="K16" s="1">
        <f>'5.O&amp;M'!H241</f>
        <v>159</v>
      </c>
      <c r="L16" s="58">
        <f>'5.O&amp;M'!I241</f>
        <v>0</v>
      </c>
    </row>
    <row r="17" spans="4:12" x14ac:dyDescent="0.25">
      <c r="D17" s="57" t="s">
        <v>1267</v>
      </c>
      <c r="E17" s="1"/>
      <c r="F17" s="1">
        <f>'5.O&amp;M'!C242</f>
        <v>92</v>
      </c>
      <c r="G17" s="1">
        <f>'5.O&amp;M'!D242</f>
        <v>0</v>
      </c>
      <c r="H17" s="1">
        <f>'5.O&amp;M'!E242</f>
        <v>0</v>
      </c>
      <c r="I17" s="1">
        <f>'5.O&amp;M'!F242</f>
        <v>0</v>
      </c>
      <c r="J17" s="1">
        <f>'5.O&amp;M'!G242</f>
        <v>0</v>
      </c>
      <c r="K17" s="1">
        <f>'5.O&amp;M'!H242</f>
        <v>0</v>
      </c>
      <c r="L17" s="58">
        <f>'5.O&amp;M'!I242</f>
        <v>0</v>
      </c>
    </row>
    <row r="18" spans="4:12" x14ac:dyDescent="0.25">
      <c r="D18" s="57" t="s">
        <v>1167</v>
      </c>
      <c r="E18" s="1"/>
      <c r="F18" s="1">
        <f>'5.O&amp;M'!C243</f>
        <v>199</v>
      </c>
      <c r="G18" s="1">
        <f>'5.O&amp;M'!D243</f>
        <v>0</v>
      </c>
      <c r="H18" s="1">
        <f>'5.O&amp;M'!E243</f>
        <v>0</v>
      </c>
      <c r="I18" s="1">
        <f>'5.O&amp;M'!F243</f>
        <v>0</v>
      </c>
      <c r="J18" s="1">
        <f>'5.O&amp;M'!G243</f>
        <v>0</v>
      </c>
      <c r="K18" s="1">
        <f>'5.O&amp;M'!H243</f>
        <v>0</v>
      </c>
      <c r="L18" s="58">
        <f>'5.O&amp;M'!I243</f>
        <v>0</v>
      </c>
    </row>
    <row r="19" spans="4:12" x14ac:dyDescent="0.25">
      <c r="D19" s="57" t="s">
        <v>1260</v>
      </c>
      <c r="E19" s="1"/>
      <c r="F19" s="1">
        <f>'5.O&amp;M'!C244</f>
        <v>0</v>
      </c>
      <c r="G19" s="1">
        <f>'5.O&amp;M'!D244</f>
        <v>9</v>
      </c>
      <c r="H19" s="1">
        <f>'5.O&amp;M'!E244</f>
        <v>0</v>
      </c>
      <c r="I19" s="1">
        <f>'5.O&amp;M'!F244</f>
        <v>0</v>
      </c>
      <c r="J19" s="1">
        <f>'5.O&amp;M'!G244</f>
        <v>0</v>
      </c>
      <c r="K19" s="1">
        <f>'5.O&amp;M'!H244</f>
        <v>0</v>
      </c>
      <c r="L19" s="58">
        <f>'5.O&amp;M'!I244</f>
        <v>0</v>
      </c>
    </row>
    <row r="20" spans="4:12" x14ac:dyDescent="0.25">
      <c r="D20" s="57" t="s">
        <v>1259</v>
      </c>
      <c r="E20" s="1"/>
      <c r="F20" s="1">
        <f>'5.O&amp;M'!C245</f>
        <v>0</v>
      </c>
      <c r="G20" s="1">
        <f>'5.O&amp;M'!D245</f>
        <v>117</v>
      </c>
      <c r="H20" s="1">
        <f>'5.O&amp;M'!E245</f>
        <v>0</v>
      </c>
      <c r="I20" s="1">
        <f>'5.O&amp;M'!F245</f>
        <v>0</v>
      </c>
      <c r="J20" s="1">
        <f>'5.O&amp;M'!G245</f>
        <v>0</v>
      </c>
      <c r="K20" s="1">
        <f>'5.O&amp;M'!H245</f>
        <v>0</v>
      </c>
      <c r="L20" s="58">
        <f>'5.O&amp;M'!I245</f>
        <v>114</v>
      </c>
    </row>
    <row r="21" spans="4:12" ht="15.75" thickBot="1" x14ac:dyDescent="0.3">
      <c r="D21" s="59" t="s">
        <v>936</v>
      </c>
      <c r="E21" s="60" t="s">
        <v>933</v>
      </c>
      <c r="F21" s="91">
        <f>'5.O&amp;M'!C246</f>
        <v>452.44080000000002</v>
      </c>
      <c r="G21" s="91">
        <f>'5.O&amp;M'!D246</f>
        <v>210.57749999999999</v>
      </c>
      <c r="H21" s="91">
        <f>'5.O&amp;M'!E246</f>
        <v>597.47916666666674</v>
      </c>
      <c r="I21" s="91">
        <f>'5.O&amp;M'!F246</f>
        <v>286.1875</v>
      </c>
      <c r="J21" s="91">
        <f>'5.O&amp;M'!G246</f>
        <v>632.625</v>
      </c>
      <c r="K21" s="91">
        <f>'5.O&amp;M'!H246</f>
        <v>239.9</v>
      </c>
      <c r="L21" s="92">
        <f>'5.O&amp;M'!I246</f>
        <v>2260</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F0BF2-E792-424B-9933-44FAEDBA02DF}">
  <sheetPr>
    <tabColor theme="1"/>
  </sheetPr>
  <dimension ref="E10:L17"/>
  <sheetViews>
    <sheetView tabSelected="1" topLeftCell="A2" zoomScale="85" zoomScaleNormal="85" workbookViewId="0">
      <selection activeCell="P52" sqref="P52"/>
    </sheetView>
  </sheetViews>
  <sheetFormatPr defaultRowHeight="15" x14ac:dyDescent="0.25"/>
  <cols>
    <col min="5" max="5" width="47.7109375" bestFit="1" customWidth="1"/>
    <col min="7" max="7" width="34.140625" bestFit="1" customWidth="1"/>
    <col min="8" max="8" width="36.140625" bestFit="1" customWidth="1"/>
    <col min="9" max="9" width="28.5703125" bestFit="1" customWidth="1"/>
    <col min="10" max="10" width="30" bestFit="1" customWidth="1"/>
    <col min="11" max="11" width="36.140625" bestFit="1" customWidth="1"/>
    <col min="12" max="12" width="12.28515625" bestFit="1" customWidth="1"/>
  </cols>
  <sheetData>
    <row r="10" spans="5:12" ht="15.75" thickBot="1" x14ac:dyDescent="0.3"/>
    <row r="11" spans="5:12" ht="15.75" thickBot="1" x14ac:dyDescent="0.3">
      <c r="E11" s="179"/>
      <c r="F11" s="180"/>
      <c r="G11" s="180" t="s">
        <v>1112</v>
      </c>
      <c r="H11" s="180" t="s">
        <v>1107</v>
      </c>
      <c r="I11" s="180" t="s">
        <v>1085</v>
      </c>
      <c r="J11" s="180" t="s">
        <v>1110</v>
      </c>
      <c r="K11" s="180" t="s">
        <v>37</v>
      </c>
      <c r="L11" s="181" t="s">
        <v>247</v>
      </c>
    </row>
    <row r="12" spans="5:12" x14ac:dyDescent="0.25">
      <c r="E12" s="57" t="s">
        <v>934</v>
      </c>
      <c r="F12" s="1" t="s">
        <v>932</v>
      </c>
      <c r="G12" s="1">
        <f>'6.Decom'!C419</f>
        <v>0</v>
      </c>
      <c r="H12" s="1">
        <f>'6.Decom'!D419</f>
        <v>0</v>
      </c>
      <c r="I12" s="1">
        <f>'6.Decom'!E419</f>
        <v>0</v>
      </c>
      <c r="J12" s="1">
        <f>'6.Decom'!F419</f>
        <v>0</v>
      </c>
      <c r="K12" s="1">
        <f>'6.Decom'!G419</f>
        <v>0</v>
      </c>
      <c r="L12" s="58">
        <f>'6.Decom'!H419</f>
        <v>0</v>
      </c>
    </row>
    <row r="13" spans="5:12" x14ac:dyDescent="0.25">
      <c r="E13" s="57" t="s">
        <v>1111</v>
      </c>
      <c r="F13" s="1" t="s">
        <v>932</v>
      </c>
      <c r="G13" s="1">
        <f>'6.Decom'!C420</f>
        <v>93</v>
      </c>
      <c r="H13" s="1">
        <f>'6.Decom'!D420</f>
        <v>15</v>
      </c>
      <c r="I13" s="1">
        <f>'6.Decom'!E420</f>
        <v>73</v>
      </c>
      <c r="J13" s="1">
        <f>'6.Decom'!F420</f>
        <v>92</v>
      </c>
      <c r="K13" s="1">
        <f>'6.Decom'!G420</f>
        <v>393</v>
      </c>
      <c r="L13" s="58">
        <f>'6.Decom'!H420</f>
        <v>300</v>
      </c>
    </row>
    <row r="14" spans="5:12" x14ac:dyDescent="0.25">
      <c r="E14" s="57" t="s">
        <v>193</v>
      </c>
      <c r="F14" s="1" t="s">
        <v>932</v>
      </c>
      <c r="G14" s="1">
        <f>'6.Decom'!C421</f>
        <v>50</v>
      </c>
      <c r="H14" s="1">
        <f>'6.Decom'!D421</f>
        <v>10</v>
      </c>
      <c r="I14" s="1">
        <f>'6.Decom'!E421</f>
        <v>0</v>
      </c>
      <c r="J14" s="1">
        <f>'6.Decom'!F421</f>
        <v>0</v>
      </c>
      <c r="K14" s="1">
        <f>'6.Decom'!G421</f>
        <v>0</v>
      </c>
      <c r="L14" s="58">
        <f>'6.Decom'!H421</f>
        <v>0</v>
      </c>
    </row>
    <row r="15" spans="5:12" x14ac:dyDescent="0.25">
      <c r="E15" s="57" t="s">
        <v>948</v>
      </c>
      <c r="F15" s="1" t="s">
        <v>932</v>
      </c>
      <c r="G15" s="1">
        <f>'6.Decom'!C422</f>
        <v>10</v>
      </c>
      <c r="H15" s="1">
        <f>'6.Decom'!D422</f>
        <v>0</v>
      </c>
      <c r="I15" s="1">
        <f>'6.Decom'!E422</f>
        <v>0</v>
      </c>
      <c r="J15" s="1">
        <f>'6.Decom'!F422</f>
        <v>0</v>
      </c>
      <c r="K15" s="1">
        <f>'6.Decom'!G422</f>
        <v>0</v>
      </c>
      <c r="L15" s="58">
        <f>'6.Decom'!H422</f>
        <v>0</v>
      </c>
    </row>
    <row r="16" spans="5:12" x14ac:dyDescent="0.25">
      <c r="E16" s="57" t="s">
        <v>183</v>
      </c>
      <c r="F16" s="1" t="s">
        <v>932</v>
      </c>
      <c r="G16" s="1">
        <f>'6.Decom'!C423</f>
        <v>33</v>
      </c>
      <c r="H16" s="1">
        <f>'6.Decom'!D423</f>
        <v>5</v>
      </c>
      <c r="I16" s="1">
        <f>'6.Decom'!E423</f>
        <v>68</v>
      </c>
      <c r="J16" s="1">
        <f>'6.Decom'!F423</f>
        <v>0</v>
      </c>
      <c r="K16" s="1">
        <f>'6.Decom'!G423</f>
        <v>0</v>
      </c>
      <c r="L16" s="58">
        <f>'6.Decom'!H423</f>
        <v>0</v>
      </c>
    </row>
    <row r="17" spans="5:12" ht="15.75" thickBot="1" x14ac:dyDescent="0.3">
      <c r="E17" s="59" t="s">
        <v>1256</v>
      </c>
      <c r="F17" s="60" t="s">
        <v>933</v>
      </c>
      <c r="G17" s="91">
        <f>'6.Decom'!C424</f>
        <v>195.38383200000004</v>
      </c>
      <c r="H17" s="91">
        <f>'6.Decom'!D424</f>
        <v>103.4838</v>
      </c>
      <c r="I17" s="91">
        <f>'6.Decom'!E424</f>
        <v>87.172399999999996</v>
      </c>
      <c r="J17" s="91">
        <f>'6.Decom'!F424</f>
        <v>0</v>
      </c>
      <c r="K17" s="91">
        <f>'6.Decom'!G424</f>
        <v>6.0164999999999997</v>
      </c>
      <c r="L17" s="92">
        <f>'6.Decom'!H424</f>
        <v>15.642899999999999</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9BD90-B7EC-486F-9ED3-C0F13A0CC9FB}">
  <dimension ref="B3:E47"/>
  <sheetViews>
    <sheetView topLeftCell="A7" workbookViewId="0">
      <selection activeCell="D23" sqref="D23"/>
    </sheetView>
  </sheetViews>
  <sheetFormatPr defaultRowHeight="15" x14ac:dyDescent="0.25"/>
  <cols>
    <col min="3" max="3" width="40.140625" bestFit="1" customWidth="1"/>
    <col min="4" max="4" width="89.85546875" customWidth="1"/>
    <col min="5" max="5" width="22.140625" bestFit="1" customWidth="1"/>
  </cols>
  <sheetData>
    <row r="3" spans="2:5" x14ac:dyDescent="0.25">
      <c r="B3" s="1"/>
      <c r="C3" s="1"/>
      <c r="D3" s="1"/>
      <c r="E3" s="1"/>
    </row>
    <row r="4" spans="2:5" x14ac:dyDescent="0.25">
      <c r="B4" s="8" t="s">
        <v>92</v>
      </c>
      <c r="C4" s="9"/>
      <c r="D4" s="8" t="s">
        <v>112</v>
      </c>
      <c r="E4" s="8" t="s">
        <v>59</v>
      </c>
    </row>
    <row r="5" spans="2:5" ht="30" x14ac:dyDescent="0.25">
      <c r="B5" s="11" t="s">
        <v>1</v>
      </c>
      <c r="C5" s="11" t="s">
        <v>187</v>
      </c>
      <c r="D5" s="4" t="s">
        <v>54</v>
      </c>
    </row>
    <row r="6" spans="2:5" x14ac:dyDescent="0.25">
      <c r="B6" s="11" t="s">
        <v>185</v>
      </c>
      <c r="C6" s="15" t="s">
        <v>186</v>
      </c>
      <c r="D6" s="4"/>
    </row>
    <row r="7" spans="2:5" ht="30" x14ac:dyDescent="0.25">
      <c r="B7" s="7" t="s">
        <v>40</v>
      </c>
      <c r="C7" s="7" t="s">
        <v>28</v>
      </c>
      <c r="D7" s="4" t="s">
        <v>29</v>
      </c>
    </row>
    <row r="8" spans="2:5" ht="30" x14ac:dyDescent="0.25">
      <c r="B8" t="s">
        <v>69</v>
      </c>
      <c r="C8" t="s">
        <v>70</v>
      </c>
      <c r="D8" s="4" t="s">
        <v>71</v>
      </c>
    </row>
    <row r="9" spans="2:5" ht="30" x14ac:dyDescent="0.25">
      <c r="B9" t="s">
        <v>127</v>
      </c>
      <c r="C9" t="s">
        <v>128</v>
      </c>
      <c r="D9" s="4" t="s">
        <v>129</v>
      </c>
    </row>
    <row r="10" spans="2:5" x14ac:dyDescent="0.25">
      <c r="B10" t="s">
        <v>183</v>
      </c>
      <c r="C10" t="s">
        <v>184</v>
      </c>
      <c r="D10" s="4"/>
    </row>
    <row r="11" spans="2:5" x14ac:dyDescent="0.25">
      <c r="B11" t="s">
        <v>193</v>
      </c>
      <c r="C11" t="s">
        <v>194</v>
      </c>
      <c r="D11" s="4"/>
    </row>
    <row r="12" spans="2:5" x14ac:dyDescent="0.25">
      <c r="D12" s="4"/>
    </row>
    <row r="13" spans="2:5" x14ac:dyDescent="0.25">
      <c r="B13" s="2" t="s">
        <v>88</v>
      </c>
      <c r="D13" s="4"/>
    </row>
    <row r="14" spans="2:5" x14ac:dyDescent="0.25">
      <c r="B14" t="s">
        <v>41</v>
      </c>
      <c r="C14" t="s">
        <v>55</v>
      </c>
    </row>
    <row r="15" spans="2:5" x14ac:dyDescent="0.25">
      <c r="B15" t="s">
        <v>42</v>
      </c>
      <c r="C15" t="s">
        <v>56</v>
      </c>
    </row>
    <row r="16" spans="2:5" x14ac:dyDescent="0.25">
      <c r="B16" t="s">
        <v>51</v>
      </c>
      <c r="C16" t="s">
        <v>52</v>
      </c>
    </row>
    <row r="17" spans="2:4" x14ac:dyDescent="0.25">
      <c r="B17" t="s">
        <v>0</v>
      </c>
      <c r="C17" t="s">
        <v>53</v>
      </c>
      <c r="D17" t="s">
        <v>111</v>
      </c>
    </row>
    <row r="18" spans="2:4" x14ac:dyDescent="0.25">
      <c r="B18" t="s">
        <v>122</v>
      </c>
    </row>
    <row r="20" spans="2:4" x14ac:dyDescent="0.25">
      <c r="B20" s="2" t="s">
        <v>91</v>
      </c>
    </row>
    <row r="21" spans="2:4" x14ac:dyDescent="0.25">
      <c r="B21" t="s">
        <v>62</v>
      </c>
      <c r="C21" t="s">
        <v>63</v>
      </c>
    </row>
    <row r="22" spans="2:4" x14ac:dyDescent="0.25">
      <c r="B22" t="s">
        <v>67</v>
      </c>
      <c r="C22" t="s">
        <v>68</v>
      </c>
    </row>
    <row r="23" spans="2:4" x14ac:dyDescent="0.25">
      <c r="B23" t="s">
        <v>108</v>
      </c>
      <c r="C23" t="s">
        <v>130</v>
      </c>
    </row>
    <row r="24" spans="2:4" x14ac:dyDescent="0.25">
      <c r="B24" t="s">
        <v>238</v>
      </c>
      <c r="C24" t="s">
        <v>239</v>
      </c>
    </row>
    <row r="26" spans="2:4" x14ac:dyDescent="0.25">
      <c r="B26" s="2" t="s">
        <v>89</v>
      </c>
    </row>
    <row r="27" spans="2:4" x14ac:dyDescent="0.25">
      <c r="B27" t="s">
        <v>76</v>
      </c>
      <c r="C27" t="s">
        <v>77</v>
      </c>
    </row>
    <row r="31" spans="2:4" x14ac:dyDescent="0.25">
      <c r="B31" s="2" t="s">
        <v>90</v>
      </c>
    </row>
    <row r="32" spans="2:4" x14ac:dyDescent="0.25">
      <c r="B32" t="s">
        <v>83</v>
      </c>
    </row>
    <row r="33" spans="2:3" x14ac:dyDescent="0.25">
      <c r="B33" t="s">
        <v>86</v>
      </c>
    </row>
    <row r="34" spans="2:3" x14ac:dyDescent="0.25">
      <c r="B34" t="s">
        <v>109</v>
      </c>
    </row>
    <row r="36" spans="2:3" x14ac:dyDescent="0.25">
      <c r="B36" s="2" t="s">
        <v>87</v>
      </c>
    </row>
    <row r="37" spans="2:3" x14ac:dyDescent="0.25">
      <c r="B37" t="s">
        <v>64</v>
      </c>
      <c r="C37" t="s">
        <v>133</v>
      </c>
    </row>
    <row r="38" spans="2:3" x14ac:dyDescent="0.25">
      <c r="B38" t="s">
        <v>65</v>
      </c>
    </row>
    <row r="39" spans="2:3" x14ac:dyDescent="0.25">
      <c r="B39" t="s">
        <v>66</v>
      </c>
      <c r="C39" t="s">
        <v>134</v>
      </c>
    </row>
    <row r="40" spans="2:3" x14ac:dyDescent="0.25">
      <c r="B40" t="s">
        <v>138</v>
      </c>
      <c r="C40" t="s">
        <v>135</v>
      </c>
    </row>
    <row r="41" spans="2:3" x14ac:dyDescent="0.25">
      <c r="B41" t="s">
        <v>136</v>
      </c>
      <c r="C41" t="s">
        <v>137</v>
      </c>
    </row>
    <row r="47" spans="2:3" x14ac:dyDescent="0.25">
      <c r="B47" t="s">
        <v>177</v>
      </c>
      <c r="C47" t="s">
        <v>178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37E4B-720E-4FB4-8C7A-DA479B859C2B}">
  <dimension ref="G8:V104"/>
  <sheetViews>
    <sheetView topLeftCell="A114" zoomScale="130" zoomScaleNormal="130" workbookViewId="0">
      <selection activeCell="Q45" sqref="Q45"/>
    </sheetView>
  </sheetViews>
  <sheetFormatPr defaultRowHeight="15" x14ac:dyDescent="0.25"/>
  <cols>
    <col min="7" max="7" width="38.5703125" bestFit="1" customWidth="1"/>
    <col min="13" max="13" width="21.7109375" bestFit="1" customWidth="1"/>
    <col min="14" max="14" width="12.5703125" bestFit="1" customWidth="1"/>
    <col min="15" max="15" width="13.85546875" customWidth="1"/>
    <col min="17" max="17" width="11.28515625" customWidth="1"/>
  </cols>
  <sheetData>
    <row r="8" spans="7:22" x14ac:dyDescent="0.25">
      <c r="O8" s="2" t="s">
        <v>146</v>
      </c>
      <c r="P8" s="2"/>
      <c r="Q8" s="2"/>
      <c r="R8" s="2"/>
      <c r="S8" s="2"/>
      <c r="T8" s="2" t="s">
        <v>147</v>
      </c>
    </row>
    <row r="9" spans="7:22" x14ac:dyDescent="0.25">
      <c r="N9" t="s">
        <v>149</v>
      </c>
      <c r="O9" t="s">
        <v>150</v>
      </c>
      <c r="P9" t="s">
        <v>154</v>
      </c>
      <c r="Q9" t="s">
        <v>153</v>
      </c>
      <c r="S9" t="s">
        <v>149</v>
      </c>
      <c r="T9" t="s">
        <v>150</v>
      </c>
      <c r="U9" t="s">
        <v>151</v>
      </c>
    </row>
    <row r="10" spans="7:22" x14ac:dyDescent="0.25">
      <c r="G10" t="s">
        <v>7</v>
      </c>
      <c r="H10" s="13">
        <v>0.05</v>
      </c>
      <c r="I10" t="s">
        <v>144</v>
      </c>
      <c r="M10" t="s">
        <v>158</v>
      </c>
    </row>
    <row r="11" spans="7:22" x14ac:dyDescent="0.25">
      <c r="G11" t="s">
        <v>139</v>
      </c>
      <c r="H11" s="13">
        <v>0.05</v>
      </c>
      <c r="M11" t="s">
        <v>157</v>
      </c>
      <c r="Q11" s="14">
        <f>O11-N11</f>
        <v>0</v>
      </c>
      <c r="S11" s="14"/>
      <c r="T11" s="14"/>
      <c r="U11" s="13"/>
      <c r="V11" s="14">
        <f>T11-S11</f>
        <v>0</v>
      </c>
    </row>
    <row r="12" spans="7:22" x14ac:dyDescent="0.25">
      <c r="G12" t="s">
        <v>140</v>
      </c>
      <c r="H12" s="13">
        <v>7.0000000000000007E-2</v>
      </c>
      <c r="I12" t="s">
        <v>143</v>
      </c>
      <c r="M12" t="s">
        <v>142</v>
      </c>
      <c r="N12" s="13">
        <v>0.25</v>
      </c>
      <c r="O12" s="13">
        <v>0.35</v>
      </c>
      <c r="P12" s="13">
        <v>0.3</v>
      </c>
      <c r="Q12" s="14">
        <f>O12-N12</f>
        <v>9.9999999999999978E-2</v>
      </c>
      <c r="S12" s="14">
        <v>0.32500000000000001</v>
      </c>
      <c r="T12" s="14">
        <v>0.67500000000000004</v>
      </c>
      <c r="U12" s="13"/>
      <c r="V12" s="14">
        <f>T12-S12</f>
        <v>0.35000000000000003</v>
      </c>
    </row>
    <row r="13" spans="7:22" x14ac:dyDescent="0.25">
      <c r="H13" s="13">
        <v>0.08</v>
      </c>
      <c r="I13" t="s">
        <v>143</v>
      </c>
      <c r="M13" t="s">
        <v>148</v>
      </c>
      <c r="N13" s="13">
        <v>0.05</v>
      </c>
      <c r="O13" s="13">
        <v>0.15</v>
      </c>
      <c r="P13" s="13">
        <v>0.1</v>
      </c>
      <c r="Q13" s="14">
        <f>O13-N13</f>
        <v>9.9999999999999992E-2</v>
      </c>
      <c r="S13" s="14">
        <v>0.32500000000000001</v>
      </c>
      <c r="T13" s="14">
        <v>0.67500000000000004</v>
      </c>
      <c r="U13" s="13"/>
      <c r="V13" s="14">
        <f>T13-S13</f>
        <v>0.35000000000000003</v>
      </c>
    </row>
    <row r="14" spans="7:22" x14ac:dyDescent="0.25">
      <c r="G14" t="s">
        <v>142</v>
      </c>
      <c r="H14" s="13">
        <v>0.04</v>
      </c>
      <c r="I14" t="s">
        <v>143</v>
      </c>
      <c r="M14" t="s">
        <v>141</v>
      </c>
    </row>
    <row r="15" spans="7:22" x14ac:dyDescent="0.25">
      <c r="M15" t="s">
        <v>156</v>
      </c>
      <c r="Q15" s="14">
        <f>O15-N15</f>
        <v>0</v>
      </c>
      <c r="S15" s="14">
        <f>0%*(0.3+0.05+0.5/2+0.1/2)</f>
        <v>0</v>
      </c>
      <c r="T15" s="14">
        <f>35%*(0.3+0.05+0.5/2+0.1/2)</f>
        <v>0.22749999999999998</v>
      </c>
      <c r="U15" s="13"/>
      <c r="V15" s="14">
        <f>T15-S15</f>
        <v>0.22749999999999998</v>
      </c>
    </row>
    <row r="16" spans="7:22" x14ac:dyDescent="0.25">
      <c r="M16" t="s">
        <v>7</v>
      </c>
    </row>
    <row r="17" spans="7:22" x14ac:dyDescent="0.25">
      <c r="G17" t="s">
        <v>145</v>
      </c>
      <c r="H17" s="13">
        <v>0.25</v>
      </c>
      <c r="M17" t="s">
        <v>152</v>
      </c>
      <c r="N17" s="14">
        <v>3.5999999999999997E-2</v>
      </c>
      <c r="O17" s="13">
        <v>0.16400000000000001</v>
      </c>
      <c r="P17" s="13">
        <v>0.1</v>
      </c>
      <c r="Q17" s="14">
        <f>O17-N17</f>
        <v>0.128</v>
      </c>
      <c r="S17" s="14">
        <v>0.5</v>
      </c>
      <c r="T17" s="14">
        <v>0.9</v>
      </c>
      <c r="U17" s="13"/>
      <c r="V17" s="14">
        <f>T17-S17</f>
        <v>0.4</v>
      </c>
    </row>
    <row r="18" spans="7:22" x14ac:dyDescent="0.25">
      <c r="M18" t="s">
        <v>155</v>
      </c>
      <c r="N18" s="14">
        <v>6.8000000000000005E-2</v>
      </c>
      <c r="O18" s="13">
        <v>0.13200000000000001</v>
      </c>
      <c r="P18" s="13">
        <v>0.1</v>
      </c>
      <c r="Q18" s="14">
        <f>O18-N18</f>
        <v>6.4000000000000001E-2</v>
      </c>
      <c r="S18" s="14">
        <v>0.45</v>
      </c>
      <c r="T18" s="14">
        <v>0.95</v>
      </c>
      <c r="U18" s="13"/>
      <c r="V18" s="14">
        <f>T18-S18</f>
        <v>0.49999999999999994</v>
      </c>
    </row>
    <row r="19" spans="7:22" x14ac:dyDescent="0.25">
      <c r="M19" t="s">
        <v>4</v>
      </c>
      <c r="Q19" s="14" t="e">
        <f>#REF!-#REF!</f>
        <v>#REF!</v>
      </c>
      <c r="S19" s="14"/>
      <c r="T19" s="14"/>
      <c r="U19" s="13"/>
      <c r="V19" s="14">
        <f>T19-S19</f>
        <v>0</v>
      </c>
    </row>
    <row r="20" spans="7:22" x14ac:dyDescent="0.25">
      <c r="Q20" s="14" t="e">
        <f>#REF!-#REF!</f>
        <v>#REF!</v>
      </c>
      <c r="S20" s="14"/>
      <c r="T20" s="14"/>
      <c r="U20" s="13"/>
      <c r="V20" s="14">
        <f>T20-S20</f>
        <v>0</v>
      </c>
    </row>
    <row r="29" spans="7:22" x14ac:dyDescent="0.25">
      <c r="O29" s="2" t="s">
        <v>167</v>
      </c>
      <c r="P29" s="2" t="s">
        <v>164</v>
      </c>
      <c r="Q29" s="2" t="s">
        <v>163</v>
      </c>
      <c r="R29" s="2" t="s">
        <v>168</v>
      </c>
      <c r="S29" s="2" t="s">
        <v>148</v>
      </c>
      <c r="T29" s="2" t="s">
        <v>169</v>
      </c>
      <c r="U29" s="2"/>
    </row>
    <row r="30" spans="7:22" x14ac:dyDescent="0.25">
      <c r="M30" t="s">
        <v>159</v>
      </c>
      <c r="P30">
        <v>50</v>
      </c>
      <c r="Q30">
        <v>50</v>
      </c>
      <c r="R30">
        <v>75</v>
      </c>
      <c r="S30">
        <v>85</v>
      </c>
    </row>
    <row r="31" spans="7:22" x14ac:dyDescent="0.25">
      <c r="M31" t="s">
        <v>160</v>
      </c>
      <c r="P31">
        <v>30</v>
      </c>
      <c r="Q31">
        <v>25</v>
      </c>
      <c r="T31">
        <v>60</v>
      </c>
    </row>
    <row r="32" spans="7:22" x14ac:dyDescent="0.25">
      <c r="M32" t="s">
        <v>161</v>
      </c>
      <c r="R32">
        <v>10</v>
      </c>
      <c r="T32">
        <v>15</v>
      </c>
    </row>
    <row r="33" spans="7:20" x14ac:dyDescent="0.25">
      <c r="M33" t="s">
        <v>162</v>
      </c>
      <c r="P33">
        <v>5</v>
      </c>
      <c r="Q33">
        <v>5</v>
      </c>
      <c r="T33">
        <v>10</v>
      </c>
    </row>
    <row r="34" spans="7:20" x14ac:dyDescent="0.25">
      <c r="M34" t="s">
        <v>165</v>
      </c>
      <c r="P34">
        <v>5</v>
      </c>
      <c r="Q34">
        <v>5</v>
      </c>
      <c r="R34">
        <v>5</v>
      </c>
      <c r="S34">
        <v>5</v>
      </c>
      <c r="T34">
        <v>5</v>
      </c>
    </row>
    <row r="35" spans="7:20" x14ac:dyDescent="0.25">
      <c r="M35" t="s">
        <v>166</v>
      </c>
      <c r="P35">
        <v>10</v>
      </c>
      <c r="Q35">
        <v>15</v>
      </c>
      <c r="R35">
        <v>10</v>
      </c>
      <c r="S35">
        <v>10</v>
      </c>
      <c r="T35">
        <v>10</v>
      </c>
    </row>
    <row r="36" spans="7:20" x14ac:dyDescent="0.25">
      <c r="O36">
        <v>100</v>
      </c>
      <c r="P36">
        <f>SUM(P30:P35)</f>
        <v>100</v>
      </c>
      <c r="Q36">
        <f t="shared" ref="Q36:T36" si="0">SUM(Q30:Q35)</f>
        <v>100</v>
      </c>
      <c r="R36">
        <f t="shared" si="0"/>
        <v>100</v>
      </c>
      <c r="S36">
        <f t="shared" si="0"/>
        <v>100</v>
      </c>
      <c r="T36">
        <f t="shared" si="0"/>
        <v>100</v>
      </c>
    </row>
    <row r="39" spans="7:20" x14ac:dyDescent="0.25">
      <c r="G39" t="s">
        <v>174</v>
      </c>
      <c r="H39" t="s">
        <v>171</v>
      </c>
      <c r="I39" t="s">
        <v>176</v>
      </c>
    </row>
    <row r="40" spans="7:20" x14ac:dyDescent="0.25">
      <c r="G40" t="s">
        <v>175</v>
      </c>
      <c r="H40" t="s">
        <v>172</v>
      </c>
    </row>
    <row r="41" spans="7:20" x14ac:dyDescent="0.25">
      <c r="G41" t="s">
        <v>170</v>
      </c>
      <c r="H41" t="s">
        <v>173</v>
      </c>
    </row>
    <row r="101" spans="21:21" x14ac:dyDescent="0.25">
      <c r="U101">
        <v>6</v>
      </c>
    </row>
    <row r="102" spans="21:21" x14ac:dyDescent="0.25">
      <c r="U102">
        <v>30</v>
      </c>
    </row>
    <row r="103" spans="21:21" x14ac:dyDescent="0.25">
      <c r="U103">
        <v>85</v>
      </c>
    </row>
    <row r="104" spans="21:21" x14ac:dyDescent="0.25">
      <c r="U104">
        <f>SUM(U101:U103)</f>
        <v>121</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892D9-8488-4988-8A06-88EE75AD6799}">
  <dimension ref="A1"/>
  <sheetViews>
    <sheetView workbookViewId="0">
      <selection activeCell="AC50" sqref="AC50"/>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92B66-58E1-4BAA-846B-AD953ECD820D}">
  <sheetPr>
    <tabColor rgb="FFFF0000"/>
  </sheetPr>
  <dimension ref="A2:N454"/>
  <sheetViews>
    <sheetView zoomScale="70" zoomScaleNormal="70" workbookViewId="0">
      <pane ySplit="3" topLeftCell="A406" activePane="bottomLeft" state="frozen"/>
      <selection pane="bottomLeft" activeCell="A422" sqref="A422:G425"/>
    </sheetView>
  </sheetViews>
  <sheetFormatPr defaultRowHeight="15" x14ac:dyDescent="0.25"/>
  <cols>
    <col min="1" max="1" width="37" customWidth="1"/>
    <col min="2" max="2" width="2.7109375" customWidth="1"/>
    <col min="3" max="4" width="36.85546875" customWidth="1"/>
    <col min="5" max="5" width="34.140625" hidden="1" customWidth="1"/>
    <col min="6" max="6" width="33.140625" hidden="1" customWidth="1"/>
    <col min="7" max="7" width="46.85546875" customWidth="1"/>
    <col min="8" max="8" width="91.140625" hidden="1" customWidth="1"/>
    <col min="9" max="9" width="10.7109375" bestFit="1" customWidth="1"/>
  </cols>
  <sheetData>
    <row r="2" spans="1:8" x14ac:dyDescent="0.25">
      <c r="A2" t="s">
        <v>214</v>
      </c>
    </row>
    <row r="3" spans="1:8" ht="30" x14ac:dyDescent="0.25">
      <c r="A3" s="16" t="s">
        <v>14</v>
      </c>
      <c r="B3" s="16"/>
      <c r="C3" s="16" t="s">
        <v>26</v>
      </c>
      <c r="D3" s="17" t="s">
        <v>272</v>
      </c>
      <c r="E3" s="17" t="s">
        <v>271</v>
      </c>
      <c r="F3" s="17" t="s">
        <v>99</v>
      </c>
      <c r="G3" s="16" t="s">
        <v>8</v>
      </c>
      <c r="H3" s="16" t="s">
        <v>22</v>
      </c>
    </row>
    <row r="4" spans="1:8" ht="315" x14ac:dyDescent="0.25">
      <c r="A4" s="10" t="s">
        <v>2</v>
      </c>
      <c r="B4" s="18"/>
      <c r="C4" s="5" t="s">
        <v>101</v>
      </c>
      <c r="D4" s="5" t="s">
        <v>273</v>
      </c>
      <c r="E4" s="5" t="s">
        <v>98</v>
      </c>
      <c r="F4" s="5" t="s">
        <v>97</v>
      </c>
      <c r="G4" s="5" t="s">
        <v>264</v>
      </c>
      <c r="H4" s="5" t="s">
        <v>265</v>
      </c>
    </row>
    <row r="5" spans="1:8" ht="30" x14ac:dyDescent="0.25">
      <c r="A5" s="10" t="s">
        <v>9</v>
      </c>
      <c r="B5" s="18"/>
      <c r="C5" s="7"/>
      <c r="D5" s="7" t="s">
        <v>274</v>
      </c>
      <c r="E5" s="5" t="s">
        <v>231</v>
      </c>
      <c r="F5" s="7" t="s">
        <v>225</v>
      </c>
      <c r="G5" s="7" t="s">
        <v>96</v>
      </c>
      <c r="H5" s="7" t="s">
        <v>96</v>
      </c>
    </row>
    <row r="6" spans="1:8" s="42" customFormat="1" ht="30" x14ac:dyDescent="0.25">
      <c r="A6" s="38" t="s">
        <v>355</v>
      </c>
      <c r="B6" s="39"/>
      <c r="C6" s="40" t="s">
        <v>357</v>
      </c>
      <c r="D6" s="41" t="s">
        <v>359</v>
      </c>
      <c r="E6" s="41" t="s">
        <v>356</v>
      </c>
      <c r="F6" s="40" t="s">
        <v>357</v>
      </c>
      <c r="G6" s="40" t="s">
        <v>358</v>
      </c>
      <c r="H6" s="40" t="s">
        <v>358</v>
      </c>
    </row>
    <row r="7" spans="1:8" ht="280.5" customHeight="1" x14ac:dyDescent="0.25">
      <c r="A7" s="10"/>
      <c r="B7" s="18"/>
      <c r="C7" s="7"/>
      <c r="D7" s="7"/>
      <c r="E7" s="5"/>
      <c r="F7" s="7"/>
      <c r="G7" s="7" t="s">
        <v>223</v>
      </c>
      <c r="H7" s="7" t="s">
        <v>224</v>
      </c>
    </row>
    <row r="8" spans="1:8" ht="45" x14ac:dyDescent="0.25">
      <c r="A8" s="10" t="s">
        <v>23</v>
      </c>
      <c r="B8" s="18"/>
      <c r="C8" s="5" t="s">
        <v>103</v>
      </c>
      <c r="D8" s="5"/>
      <c r="E8" s="7"/>
      <c r="F8" s="5" t="s">
        <v>100</v>
      </c>
      <c r="G8" s="5" t="s">
        <v>93</v>
      </c>
      <c r="H8" s="5" t="s">
        <v>94</v>
      </c>
    </row>
    <row r="9" spans="1:8" ht="60" x14ac:dyDescent="0.25">
      <c r="A9" s="2" t="s">
        <v>132</v>
      </c>
      <c r="B9" s="19"/>
      <c r="C9" s="5" t="s">
        <v>230</v>
      </c>
      <c r="D9" s="5"/>
      <c r="E9" s="5" t="s">
        <v>230</v>
      </c>
      <c r="F9" s="5" t="s">
        <v>232</v>
      </c>
      <c r="G9" s="4" t="s">
        <v>251</v>
      </c>
      <c r="H9" s="4" t="s">
        <v>251</v>
      </c>
    </row>
    <row r="10" spans="1:8" ht="45" x14ac:dyDescent="0.25">
      <c r="A10" s="10" t="s">
        <v>12</v>
      </c>
      <c r="B10" s="18"/>
      <c r="C10" s="4" t="s">
        <v>106</v>
      </c>
      <c r="D10" s="4"/>
      <c r="F10" s="5" t="s">
        <v>102</v>
      </c>
      <c r="G10" s="5" t="s">
        <v>105</v>
      </c>
      <c r="H10" s="5" t="s">
        <v>84</v>
      </c>
    </row>
    <row r="11" spans="1:8" x14ac:dyDescent="0.25">
      <c r="A11" s="2" t="s">
        <v>13</v>
      </c>
      <c r="B11" s="19"/>
    </row>
    <row r="12" spans="1:8" x14ac:dyDescent="0.25">
      <c r="A12" s="2" t="s">
        <v>3</v>
      </c>
      <c r="B12" s="19"/>
    </row>
    <row r="13" spans="1:8" ht="120" x14ac:dyDescent="0.25">
      <c r="A13" s="2" t="s">
        <v>24</v>
      </c>
      <c r="B13" s="19"/>
      <c r="C13" s="5" t="s">
        <v>104</v>
      </c>
      <c r="D13" s="5"/>
      <c r="E13" s="4" t="s">
        <v>213</v>
      </c>
    </row>
    <row r="14" spans="1:8" x14ac:dyDescent="0.25">
      <c r="A14" s="2" t="s">
        <v>25</v>
      </c>
      <c r="B14" s="19"/>
    </row>
    <row r="15" spans="1:8" x14ac:dyDescent="0.25">
      <c r="A15" s="2"/>
      <c r="B15" s="19"/>
    </row>
    <row r="16" spans="1:8" x14ac:dyDescent="0.25">
      <c r="A16" s="10" t="s">
        <v>15</v>
      </c>
      <c r="B16" s="20"/>
      <c r="C16" s="10"/>
      <c r="D16" s="10"/>
      <c r="E16" s="10"/>
      <c r="F16" s="10"/>
      <c r="G16" s="5" t="s">
        <v>79</v>
      </c>
      <c r="H16" s="7" t="s">
        <v>80</v>
      </c>
    </row>
    <row r="17" spans="1:8" ht="30" x14ac:dyDescent="0.25">
      <c r="A17" s="7"/>
      <c r="B17" s="18"/>
      <c r="C17" s="7"/>
      <c r="D17" s="7"/>
      <c r="E17" s="7"/>
      <c r="F17" s="7"/>
      <c r="G17" s="5" t="s">
        <v>85</v>
      </c>
      <c r="H17" s="7"/>
    </row>
    <row r="18" spans="1:8" ht="30" x14ac:dyDescent="0.25">
      <c r="B18" s="19"/>
      <c r="G18" s="4" t="s">
        <v>95</v>
      </c>
    </row>
    <row r="19" spans="1:8" s="34" customFormat="1" x14ac:dyDescent="0.25"/>
    <row r="20" spans="1:8" ht="60" x14ac:dyDescent="0.25">
      <c r="A20" s="44" t="s">
        <v>364</v>
      </c>
      <c r="B20" s="45"/>
      <c r="C20" s="5" t="s">
        <v>365</v>
      </c>
      <c r="D20" s="5" t="s">
        <v>366</v>
      </c>
      <c r="E20" s="5" t="s">
        <v>367</v>
      </c>
      <c r="F20" s="5" t="s">
        <v>368</v>
      </c>
      <c r="G20" s="4" t="s">
        <v>369</v>
      </c>
      <c r="H20" s="4" t="s">
        <v>369</v>
      </c>
    </row>
    <row r="21" spans="1:8" ht="30" x14ac:dyDescent="0.25">
      <c r="A21" s="30" t="s">
        <v>285</v>
      </c>
      <c r="B21" s="45"/>
      <c r="C21" s="5" t="s">
        <v>370</v>
      </c>
      <c r="D21" s="5" t="s">
        <v>371</v>
      </c>
      <c r="E21" s="5" t="s">
        <v>372</v>
      </c>
      <c r="F21" s="5" t="s">
        <v>373</v>
      </c>
      <c r="G21" s="5" t="s">
        <v>374</v>
      </c>
      <c r="H21" s="5" t="s">
        <v>374</v>
      </c>
    </row>
    <row r="22" spans="1:8" x14ac:dyDescent="0.25">
      <c r="A22" s="30"/>
      <c r="B22" s="45"/>
      <c r="C22" s="5"/>
      <c r="D22" s="5"/>
      <c r="E22" s="5"/>
      <c r="F22" s="5" t="s">
        <v>375</v>
      </c>
      <c r="G22" s="5" t="s">
        <v>376</v>
      </c>
      <c r="H22" s="5" t="s">
        <v>376</v>
      </c>
    </row>
    <row r="23" spans="1:8" x14ac:dyDescent="0.25">
      <c r="A23" s="30"/>
      <c r="B23" s="45"/>
      <c r="C23" s="5"/>
      <c r="D23" s="5"/>
      <c r="E23" s="5"/>
      <c r="F23" s="5" t="s">
        <v>377</v>
      </c>
      <c r="G23" s="5" t="s">
        <v>378</v>
      </c>
      <c r="H23" s="5" t="s">
        <v>378</v>
      </c>
    </row>
    <row r="24" spans="1:8" x14ac:dyDescent="0.25">
      <c r="A24" s="30"/>
      <c r="B24" s="45"/>
      <c r="C24" s="5"/>
      <c r="D24" s="5"/>
      <c r="E24" s="5"/>
      <c r="F24" s="5" t="s">
        <v>379</v>
      </c>
      <c r="G24" s="5" t="s">
        <v>380</v>
      </c>
      <c r="H24" s="5" t="s">
        <v>380</v>
      </c>
    </row>
    <row r="25" spans="1:8" x14ac:dyDescent="0.25">
      <c r="A25" s="30"/>
      <c r="B25" s="45"/>
      <c r="C25" s="5"/>
      <c r="D25" s="5"/>
      <c r="E25" s="5"/>
      <c r="F25" s="5" t="s">
        <v>381</v>
      </c>
      <c r="G25" s="5" t="s">
        <v>382</v>
      </c>
      <c r="H25" s="5" t="s">
        <v>382</v>
      </c>
    </row>
    <row r="26" spans="1:8" x14ac:dyDescent="0.25">
      <c r="A26" s="30"/>
      <c r="B26" s="45"/>
      <c r="C26" s="5"/>
      <c r="D26" s="5"/>
      <c r="E26" s="5"/>
      <c r="F26" s="5" t="s">
        <v>383</v>
      </c>
      <c r="G26" t="s">
        <v>384</v>
      </c>
      <c r="H26" t="s">
        <v>384</v>
      </c>
    </row>
    <row r="27" spans="1:8" x14ac:dyDescent="0.25">
      <c r="A27" s="30"/>
      <c r="B27" s="45"/>
      <c r="C27" s="5"/>
      <c r="D27" s="5"/>
      <c r="E27" s="5"/>
      <c r="F27" s="5" t="s">
        <v>385</v>
      </c>
      <c r="G27" s="5" t="s">
        <v>386</v>
      </c>
      <c r="H27" s="5" t="s">
        <v>386</v>
      </c>
    </row>
    <row r="28" spans="1:8" x14ac:dyDescent="0.25">
      <c r="A28" s="30"/>
      <c r="B28" s="45"/>
      <c r="C28" s="5"/>
      <c r="D28" s="5"/>
      <c r="E28" s="5"/>
      <c r="F28" s="5" t="s">
        <v>387</v>
      </c>
      <c r="G28" s="5" t="s">
        <v>388</v>
      </c>
      <c r="H28" s="5" t="s">
        <v>388</v>
      </c>
    </row>
    <row r="29" spans="1:8" x14ac:dyDescent="0.25">
      <c r="A29" s="30"/>
      <c r="B29" s="45"/>
      <c r="C29" s="5"/>
      <c r="D29" s="5"/>
      <c r="E29" s="5"/>
      <c r="F29" s="5" t="s">
        <v>389</v>
      </c>
      <c r="G29" s="5" t="s">
        <v>390</v>
      </c>
      <c r="H29" s="5" t="s">
        <v>390</v>
      </c>
    </row>
    <row r="30" spans="1:8" x14ac:dyDescent="0.25">
      <c r="A30" s="30"/>
      <c r="B30" s="45"/>
      <c r="C30" s="5"/>
      <c r="D30" s="5"/>
      <c r="E30" s="5"/>
      <c r="F30" s="5"/>
      <c r="G30" s="5" t="s">
        <v>391</v>
      </c>
      <c r="H30" s="5" t="s">
        <v>391</v>
      </c>
    </row>
    <row r="31" spans="1:8" x14ac:dyDescent="0.25">
      <c r="A31" s="30"/>
      <c r="B31" s="45"/>
      <c r="C31" s="5"/>
      <c r="D31" s="5"/>
      <c r="E31" s="5"/>
      <c r="F31" s="5"/>
      <c r="G31" s="5" t="s">
        <v>392</v>
      </c>
      <c r="H31" s="5" t="s">
        <v>392</v>
      </c>
    </row>
    <row r="32" spans="1:8" x14ac:dyDescent="0.25">
      <c r="A32" s="30"/>
      <c r="B32" s="45"/>
      <c r="C32" s="5"/>
      <c r="D32" s="5"/>
      <c r="E32" s="5"/>
      <c r="F32" s="5"/>
      <c r="G32" s="5" t="s">
        <v>393</v>
      </c>
      <c r="H32" s="5" t="s">
        <v>393</v>
      </c>
    </row>
    <row r="33" spans="1:8" x14ac:dyDescent="0.25">
      <c r="A33" s="30"/>
      <c r="B33" s="45"/>
      <c r="C33" s="5"/>
      <c r="D33" s="5"/>
      <c r="E33" s="5"/>
      <c r="F33" s="5"/>
      <c r="G33" s="5" t="s">
        <v>394</v>
      </c>
      <c r="H33" s="5" t="s">
        <v>394</v>
      </c>
    </row>
    <row r="34" spans="1:8" x14ac:dyDescent="0.25">
      <c r="A34" s="30"/>
      <c r="B34" s="45"/>
      <c r="C34" s="5"/>
      <c r="D34" s="5"/>
      <c r="E34" s="5"/>
      <c r="F34" s="5"/>
      <c r="G34" s="5" t="s">
        <v>395</v>
      </c>
      <c r="H34" s="5" t="s">
        <v>395</v>
      </c>
    </row>
    <row r="35" spans="1:8" x14ac:dyDescent="0.25">
      <c r="A35" s="30"/>
      <c r="B35" s="45"/>
      <c r="C35" s="5"/>
      <c r="D35" s="5"/>
      <c r="E35" s="5"/>
      <c r="F35" s="5"/>
      <c r="G35" s="5" t="s">
        <v>396</v>
      </c>
      <c r="H35" s="5" t="s">
        <v>396</v>
      </c>
    </row>
    <row r="36" spans="1:8" x14ac:dyDescent="0.25">
      <c r="A36" s="30"/>
      <c r="B36" s="45"/>
      <c r="C36" s="5"/>
      <c r="D36" s="5"/>
      <c r="E36" s="5"/>
      <c r="F36" s="5"/>
      <c r="G36" s="4"/>
      <c r="H36" s="4"/>
    </row>
    <row r="37" spans="1:8" ht="90" x14ac:dyDescent="0.25">
      <c r="A37" s="44" t="s">
        <v>364</v>
      </c>
      <c r="B37" s="45"/>
      <c r="C37" s="5" t="s">
        <v>397</v>
      </c>
      <c r="D37" s="5" t="s">
        <v>398</v>
      </c>
      <c r="E37" s="5" t="s">
        <v>398</v>
      </c>
      <c r="F37" s="5" t="s">
        <v>399</v>
      </c>
      <c r="G37" s="4" t="s">
        <v>400</v>
      </c>
      <c r="H37" s="4" t="s">
        <v>400</v>
      </c>
    </row>
    <row r="38" spans="1:8" ht="30" x14ac:dyDescent="0.25">
      <c r="A38" s="30" t="s">
        <v>286</v>
      </c>
      <c r="B38" s="45"/>
      <c r="C38" s="5" t="s">
        <v>348</v>
      </c>
      <c r="D38" s="5"/>
      <c r="E38" s="5"/>
      <c r="F38" s="5"/>
      <c r="G38" s="4"/>
      <c r="H38" s="4"/>
    </row>
    <row r="39" spans="1:8" x14ac:dyDescent="0.25">
      <c r="A39" s="32"/>
      <c r="B39" s="45"/>
      <c r="C39" s="5" t="s">
        <v>289</v>
      </c>
      <c r="D39" s="5" t="s">
        <v>289</v>
      </c>
      <c r="E39" s="5" t="s">
        <v>289</v>
      </c>
      <c r="F39" s="5" t="s">
        <v>401</v>
      </c>
      <c r="G39" s="5" t="s">
        <v>401</v>
      </c>
      <c r="H39" s="5" t="s">
        <v>401</v>
      </c>
    </row>
    <row r="40" spans="1:8" x14ac:dyDescent="0.25">
      <c r="A40" s="30"/>
      <c r="B40" s="45"/>
      <c r="C40" s="5" t="s">
        <v>290</v>
      </c>
      <c r="D40" s="5" t="s">
        <v>290</v>
      </c>
      <c r="E40" s="5" t="s">
        <v>290</v>
      </c>
      <c r="F40" s="5" t="s">
        <v>402</v>
      </c>
      <c r="G40" s="5" t="s">
        <v>402</v>
      </c>
      <c r="H40" s="5" t="s">
        <v>402</v>
      </c>
    </row>
    <row r="41" spans="1:8" x14ac:dyDescent="0.25">
      <c r="A41" s="30"/>
      <c r="B41" s="45"/>
      <c r="C41" s="5" t="s">
        <v>291</v>
      </c>
      <c r="D41" s="5" t="s">
        <v>291</v>
      </c>
      <c r="E41" s="5" t="s">
        <v>291</v>
      </c>
      <c r="F41" s="5" t="s">
        <v>403</v>
      </c>
      <c r="G41" s="5" t="s">
        <v>403</v>
      </c>
      <c r="H41" s="5" t="s">
        <v>403</v>
      </c>
    </row>
    <row r="42" spans="1:8" x14ac:dyDescent="0.25">
      <c r="A42" s="30"/>
      <c r="B42" s="45"/>
      <c r="C42" s="5" t="s">
        <v>292</v>
      </c>
      <c r="D42" s="5" t="s">
        <v>292</v>
      </c>
      <c r="E42" s="5" t="s">
        <v>292</v>
      </c>
      <c r="F42" s="5" t="s">
        <v>404</v>
      </c>
      <c r="G42" s="5" t="s">
        <v>404</v>
      </c>
      <c r="H42" s="5" t="s">
        <v>404</v>
      </c>
    </row>
    <row r="43" spans="1:8" x14ac:dyDescent="0.25">
      <c r="A43" s="30"/>
      <c r="B43" s="45"/>
      <c r="C43" s="5" t="s">
        <v>293</v>
      </c>
      <c r="D43" s="5" t="s">
        <v>293</v>
      </c>
      <c r="E43" s="5" t="s">
        <v>293</v>
      </c>
      <c r="F43" s="5" t="s">
        <v>405</v>
      </c>
      <c r="G43" s="5" t="s">
        <v>405</v>
      </c>
      <c r="H43" s="5" t="s">
        <v>405</v>
      </c>
    </row>
    <row r="44" spans="1:8" x14ac:dyDescent="0.25">
      <c r="A44" s="30"/>
      <c r="B44" s="45"/>
      <c r="C44" s="5" t="s">
        <v>294</v>
      </c>
      <c r="D44" s="5" t="s">
        <v>294</v>
      </c>
      <c r="E44" s="5" t="s">
        <v>294</v>
      </c>
      <c r="F44" s="5" t="s">
        <v>406</v>
      </c>
      <c r="G44" s="5" t="s">
        <v>406</v>
      </c>
      <c r="H44" s="5" t="s">
        <v>406</v>
      </c>
    </row>
    <row r="45" spans="1:8" x14ac:dyDescent="0.25">
      <c r="A45" s="30"/>
      <c r="B45" s="45"/>
      <c r="C45" s="5" t="s">
        <v>295</v>
      </c>
      <c r="D45" s="5" t="s">
        <v>295</v>
      </c>
      <c r="E45" s="5" t="s">
        <v>295</v>
      </c>
      <c r="F45" s="5" t="s">
        <v>407</v>
      </c>
      <c r="G45" s="5" t="s">
        <v>407</v>
      </c>
      <c r="H45" s="5" t="s">
        <v>407</v>
      </c>
    </row>
    <row r="46" spans="1:8" x14ac:dyDescent="0.25">
      <c r="A46" s="30"/>
      <c r="B46" s="45"/>
      <c r="C46" s="5" t="s">
        <v>296</v>
      </c>
      <c r="D46" s="5" t="s">
        <v>296</v>
      </c>
      <c r="E46" s="5" t="s">
        <v>296</v>
      </c>
      <c r="F46" s="5" t="s">
        <v>408</v>
      </c>
      <c r="G46" s="5" t="s">
        <v>408</v>
      </c>
      <c r="H46" s="5" t="s">
        <v>408</v>
      </c>
    </row>
    <row r="47" spans="1:8" x14ac:dyDescent="0.25">
      <c r="A47" s="30"/>
      <c r="B47" s="45"/>
      <c r="C47" s="5" t="s">
        <v>297</v>
      </c>
      <c r="D47" s="5" t="s">
        <v>297</v>
      </c>
      <c r="E47" s="5" t="s">
        <v>297</v>
      </c>
      <c r="F47" t="s">
        <v>287</v>
      </c>
      <c r="G47" t="s">
        <v>288</v>
      </c>
      <c r="H47" t="s">
        <v>288</v>
      </c>
    </row>
    <row r="48" spans="1:8" x14ac:dyDescent="0.25">
      <c r="A48" s="30"/>
      <c r="B48" s="45"/>
      <c r="C48" s="5" t="s">
        <v>298</v>
      </c>
      <c r="D48" s="5" t="s">
        <v>298</v>
      </c>
      <c r="E48" s="5" t="s">
        <v>298</v>
      </c>
      <c r="F48" t="s">
        <v>288</v>
      </c>
      <c r="G48" s="5" t="s">
        <v>409</v>
      </c>
      <c r="H48" s="5" t="s">
        <v>409</v>
      </c>
    </row>
    <row r="49" spans="1:8" x14ac:dyDescent="0.25">
      <c r="A49" s="30"/>
      <c r="B49" s="45"/>
      <c r="C49" s="5" t="s">
        <v>299</v>
      </c>
      <c r="D49" s="5" t="s">
        <v>299</v>
      </c>
      <c r="E49" s="5" t="s">
        <v>299</v>
      </c>
      <c r="F49" s="5" t="s">
        <v>304</v>
      </c>
      <c r="G49" s="5" t="s">
        <v>410</v>
      </c>
      <c r="H49" s="5" t="s">
        <v>410</v>
      </c>
    </row>
    <row r="50" spans="1:8" x14ac:dyDescent="0.25">
      <c r="A50" s="30"/>
      <c r="B50" s="45"/>
      <c r="C50" s="5" t="s">
        <v>300</v>
      </c>
      <c r="D50" s="5" t="s">
        <v>300</v>
      </c>
      <c r="E50" s="5" t="s">
        <v>300</v>
      </c>
      <c r="F50" s="5" t="s">
        <v>305</v>
      </c>
      <c r="G50" s="5" t="s">
        <v>411</v>
      </c>
      <c r="H50" s="5" t="s">
        <v>411</v>
      </c>
    </row>
    <row r="51" spans="1:8" x14ac:dyDescent="0.25">
      <c r="A51" s="30"/>
      <c r="B51" s="45"/>
      <c r="C51" s="5" t="s">
        <v>301</v>
      </c>
      <c r="D51" s="5" t="s">
        <v>401</v>
      </c>
      <c r="E51" s="5" t="s">
        <v>401</v>
      </c>
      <c r="F51" s="5" t="s">
        <v>306</v>
      </c>
      <c r="G51" s="5" t="s">
        <v>412</v>
      </c>
      <c r="H51" s="5" t="s">
        <v>412</v>
      </c>
    </row>
    <row r="52" spans="1:8" x14ac:dyDescent="0.25">
      <c r="A52" s="30"/>
      <c r="B52" s="45"/>
      <c r="C52" s="5" t="s">
        <v>302</v>
      </c>
      <c r="D52" s="5" t="s">
        <v>413</v>
      </c>
      <c r="E52" s="5" t="s">
        <v>413</v>
      </c>
      <c r="F52" t="s">
        <v>307</v>
      </c>
      <c r="G52" s="5" t="s">
        <v>414</v>
      </c>
      <c r="H52" s="5" t="s">
        <v>414</v>
      </c>
    </row>
    <row r="53" spans="1:8" x14ac:dyDescent="0.25">
      <c r="A53" s="30"/>
      <c r="B53" s="45"/>
      <c r="C53" s="5" t="s">
        <v>303</v>
      </c>
      <c r="D53" s="5" t="s">
        <v>402</v>
      </c>
      <c r="E53" s="5" t="s">
        <v>402</v>
      </c>
      <c r="F53" t="s">
        <v>308</v>
      </c>
      <c r="G53" s="5" t="s">
        <v>415</v>
      </c>
      <c r="H53" s="5" t="s">
        <v>415</v>
      </c>
    </row>
    <row r="54" spans="1:8" x14ac:dyDescent="0.25">
      <c r="A54" s="32"/>
      <c r="B54" s="45"/>
      <c r="C54" s="5" t="s">
        <v>336</v>
      </c>
      <c r="D54" s="5" t="s">
        <v>403</v>
      </c>
      <c r="E54" s="5" t="s">
        <v>403</v>
      </c>
      <c r="F54" t="s">
        <v>309</v>
      </c>
      <c r="G54" s="5" t="s">
        <v>416</v>
      </c>
      <c r="H54" s="5" t="s">
        <v>416</v>
      </c>
    </row>
    <row r="55" spans="1:8" x14ac:dyDescent="0.25">
      <c r="A55" s="30"/>
      <c r="B55" s="45"/>
      <c r="C55" s="5" t="s">
        <v>337</v>
      </c>
      <c r="D55" s="5" t="s">
        <v>404</v>
      </c>
      <c r="E55" s="5" t="s">
        <v>404</v>
      </c>
      <c r="F55" t="s">
        <v>310</v>
      </c>
      <c r="G55" s="5" t="s">
        <v>417</v>
      </c>
      <c r="H55" s="5" t="s">
        <v>417</v>
      </c>
    </row>
    <row r="56" spans="1:8" x14ac:dyDescent="0.25">
      <c r="A56" s="30"/>
      <c r="B56" s="45"/>
      <c r="C56" s="5" t="s">
        <v>338</v>
      </c>
      <c r="D56" s="5" t="s">
        <v>405</v>
      </c>
      <c r="E56" s="5" t="s">
        <v>405</v>
      </c>
      <c r="F56" t="s">
        <v>311</v>
      </c>
      <c r="G56" s="5" t="s">
        <v>418</v>
      </c>
      <c r="H56" s="5" t="s">
        <v>418</v>
      </c>
    </row>
    <row r="57" spans="1:8" x14ac:dyDescent="0.25">
      <c r="A57" s="30"/>
      <c r="B57" s="45"/>
      <c r="C57" s="5" t="s">
        <v>339</v>
      </c>
      <c r="D57" s="5" t="s">
        <v>406</v>
      </c>
      <c r="E57" s="5" t="s">
        <v>406</v>
      </c>
      <c r="F57" t="s">
        <v>312</v>
      </c>
      <c r="G57" s="5" t="s">
        <v>419</v>
      </c>
      <c r="H57" s="5" t="s">
        <v>419</v>
      </c>
    </row>
    <row r="58" spans="1:8" x14ac:dyDescent="0.25">
      <c r="B58" s="45"/>
      <c r="C58" s="5" t="s">
        <v>340</v>
      </c>
      <c r="D58" s="5" t="s">
        <v>407</v>
      </c>
      <c r="E58" s="5" t="s">
        <v>407</v>
      </c>
      <c r="F58" t="s">
        <v>313</v>
      </c>
      <c r="G58" s="5" t="s">
        <v>420</v>
      </c>
      <c r="H58" s="5" t="s">
        <v>420</v>
      </c>
    </row>
    <row r="59" spans="1:8" x14ac:dyDescent="0.25">
      <c r="C59" s="5" t="s">
        <v>341</v>
      </c>
      <c r="D59" s="5" t="s">
        <v>408</v>
      </c>
      <c r="E59" s="5" t="s">
        <v>408</v>
      </c>
      <c r="F59" t="s">
        <v>421</v>
      </c>
      <c r="G59" s="5" t="s">
        <v>422</v>
      </c>
      <c r="H59" s="5" t="s">
        <v>422</v>
      </c>
    </row>
    <row r="60" spans="1:8" x14ac:dyDescent="0.25">
      <c r="C60" s="5" t="s">
        <v>342</v>
      </c>
      <c r="D60" t="s">
        <v>287</v>
      </c>
      <c r="E60" t="s">
        <v>287</v>
      </c>
      <c r="F60" t="s">
        <v>423</v>
      </c>
      <c r="G60" s="5" t="s">
        <v>424</v>
      </c>
      <c r="H60" s="5" t="s">
        <v>424</v>
      </c>
    </row>
    <row r="61" spans="1:8" x14ac:dyDescent="0.25">
      <c r="C61" s="5" t="s">
        <v>343</v>
      </c>
      <c r="D61" t="s">
        <v>288</v>
      </c>
      <c r="E61" t="s">
        <v>288</v>
      </c>
      <c r="F61" t="s">
        <v>425</v>
      </c>
      <c r="G61" s="5" t="s">
        <v>426</v>
      </c>
      <c r="H61" s="5" t="s">
        <v>426</v>
      </c>
    </row>
    <row r="62" spans="1:8" x14ac:dyDescent="0.25">
      <c r="C62" s="5" t="s">
        <v>427</v>
      </c>
      <c r="D62" t="s">
        <v>307</v>
      </c>
      <c r="E62" t="s">
        <v>307</v>
      </c>
      <c r="F62" t="s">
        <v>428</v>
      </c>
      <c r="G62" s="5" t="s">
        <v>429</v>
      </c>
      <c r="H62" s="5" t="s">
        <v>429</v>
      </c>
    </row>
    <row r="63" spans="1:8" x14ac:dyDescent="0.25">
      <c r="C63" s="5" t="s">
        <v>430</v>
      </c>
      <c r="D63" t="s">
        <v>308</v>
      </c>
      <c r="E63" t="s">
        <v>308</v>
      </c>
      <c r="F63" t="s">
        <v>431</v>
      </c>
      <c r="G63" s="5" t="s">
        <v>432</v>
      </c>
      <c r="H63" s="5" t="s">
        <v>432</v>
      </c>
    </row>
    <row r="64" spans="1:8" x14ac:dyDescent="0.25">
      <c r="C64" s="5" t="s">
        <v>433</v>
      </c>
      <c r="D64" t="s">
        <v>309</v>
      </c>
      <c r="E64" t="s">
        <v>309</v>
      </c>
      <c r="F64" s="5" t="s">
        <v>434</v>
      </c>
      <c r="G64" s="5" t="s">
        <v>435</v>
      </c>
      <c r="H64" s="5" t="s">
        <v>435</v>
      </c>
    </row>
    <row r="65" spans="3:8" x14ac:dyDescent="0.25">
      <c r="C65" s="5" t="s">
        <v>436</v>
      </c>
      <c r="D65" t="s">
        <v>311</v>
      </c>
      <c r="E65" t="s">
        <v>311</v>
      </c>
      <c r="F65" s="5" t="s">
        <v>344</v>
      </c>
      <c r="G65" s="5" t="s">
        <v>437</v>
      </c>
      <c r="H65" s="5" t="s">
        <v>437</v>
      </c>
    </row>
    <row r="66" spans="3:8" x14ac:dyDescent="0.25">
      <c r="C66" s="5" t="s">
        <v>438</v>
      </c>
      <c r="D66" t="s">
        <v>312</v>
      </c>
      <c r="E66" t="s">
        <v>312</v>
      </c>
      <c r="F66" s="5" t="s">
        <v>345</v>
      </c>
      <c r="G66" s="5" t="s">
        <v>439</v>
      </c>
      <c r="H66" s="5" t="s">
        <v>439</v>
      </c>
    </row>
    <row r="67" spans="3:8" x14ac:dyDescent="0.25">
      <c r="C67" s="5" t="s">
        <v>440</v>
      </c>
      <c r="D67" t="s">
        <v>313</v>
      </c>
      <c r="E67" t="s">
        <v>313</v>
      </c>
      <c r="F67" s="5" t="s">
        <v>441</v>
      </c>
      <c r="G67" s="5" t="s">
        <v>442</v>
      </c>
      <c r="H67" s="5" t="s">
        <v>442</v>
      </c>
    </row>
    <row r="68" spans="3:8" x14ac:dyDescent="0.25">
      <c r="C68" s="5" t="s">
        <v>443</v>
      </c>
      <c r="D68" t="s">
        <v>421</v>
      </c>
      <c r="E68" t="s">
        <v>421</v>
      </c>
      <c r="F68" s="5" t="s">
        <v>444</v>
      </c>
      <c r="G68" s="5" t="s">
        <v>445</v>
      </c>
      <c r="H68" s="5" t="s">
        <v>445</v>
      </c>
    </row>
    <row r="69" spans="3:8" ht="30" x14ac:dyDescent="0.25">
      <c r="C69" s="5" t="s">
        <v>446</v>
      </c>
      <c r="D69" t="s">
        <v>423</v>
      </c>
      <c r="E69" t="s">
        <v>423</v>
      </c>
      <c r="F69" s="5" t="s">
        <v>347</v>
      </c>
      <c r="G69" s="5" t="s">
        <v>447</v>
      </c>
      <c r="H69" s="5" t="s">
        <v>447</v>
      </c>
    </row>
    <row r="70" spans="3:8" x14ac:dyDescent="0.25">
      <c r="C70" s="5" t="s">
        <v>448</v>
      </c>
      <c r="D70" t="s">
        <v>425</v>
      </c>
      <c r="E70" t="s">
        <v>425</v>
      </c>
      <c r="F70" s="5" t="s">
        <v>409</v>
      </c>
      <c r="G70" s="5" t="s">
        <v>449</v>
      </c>
      <c r="H70" s="5" t="s">
        <v>449</v>
      </c>
    </row>
    <row r="71" spans="3:8" x14ac:dyDescent="0.25">
      <c r="C71" s="5" t="s">
        <v>450</v>
      </c>
      <c r="D71" t="s">
        <v>428</v>
      </c>
      <c r="E71" t="s">
        <v>428</v>
      </c>
      <c r="F71" s="5" t="s">
        <v>410</v>
      </c>
      <c r="G71" s="5" t="s">
        <v>451</v>
      </c>
      <c r="H71" s="5" t="s">
        <v>451</v>
      </c>
    </row>
    <row r="72" spans="3:8" x14ac:dyDescent="0.25">
      <c r="C72" s="5" t="s">
        <v>452</v>
      </c>
      <c r="D72" s="5" t="s">
        <v>434</v>
      </c>
      <c r="E72" s="5" t="s">
        <v>434</v>
      </c>
      <c r="F72" s="5" t="s">
        <v>411</v>
      </c>
      <c r="G72" s="5" t="s">
        <v>453</v>
      </c>
      <c r="H72" s="5" t="s">
        <v>453</v>
      </c>
    </row>
    <row r="73" spans="3:8" x14ac:dyDescent="0.25">
      <c r="C73" s="5" t="s">
        <v>454</v>
      </c>
      <c r="D73" s="5" t="s">
        <v>344</v>
      </c>
      <c r="E73" s="5" t="s">
        <v>344</v>
      </c>
      <c r="F73" s="5" t="s">
        <v>412</v>
      </c>
      <c r="G73" s="5" t="s">
        <v>455</v>
      </c>
      <c r="H73" s="5" t="s">
        <v>455</v>
      </c>
    </row>
    <row r="74" spans="3:8" x14ac:dyDescent="0.25">
      <c r="C74" s="5" t="s">
        <v>456</v>
      </c>
      <c r="D74" s="5" t="s">
        <v>345</v>
      </c>
      <c r="E74" s="5" t="s">
        <v>345</v>
      </c>
      <c r="F74" s="5" t="s">
        <v>414</v>
      </c>
      <c r="G74" s="5" t="s">
        <v>457</v>
      </c>
      <c r="H74" s="5" t="s">
        <v>457</v>
      </c>
    </row>
    <row r="75" spans="3:8" x14ac:dyDescent="0.25">
      <c r="C75" s="5" t="s">
        <v>458</v>
      </c>
      <c r="D75" s="5" t="s">
        <v>459</v>
      </c>
      <c r="E75" s="5" t="s">
        <v>459</v>
      </c>
      <c r="F75" s="5" t="s">
        <v>415</v>
      </c>
      <c r="G75" s="5" t="s">
        <v>460</v>
      </c>
      <c r="H75" s="5" t="s">
        <v>460</v>
      </c>
    </row>
    <row r="76" spans="3:8" x14ac:dyDescent="0.25">
      <c r="C76" s="5" t="s">
        <v>461</v>
      </c>
      <c r="D76" s="5" t="s">
        <v>444</v>
      </c>
      <c r="E76" s="5" t="s">
        <v>444</v>
      </c>
      <c r="F76" s="5" t="s">
        <v>416</v>
      </c>
      <c r="G76" s="5" t="s">
        <v>462</v>
      </c>
      <c r="H76" s="5" t="s">
        <v>462</v>
      </c>
    </row>
    <row r="77" spans="3:8" ht="30" x14ac:dyDescent="0.25">
      <c r="C77" s="5" t="s">
        <v>463</v>
      </c>
      <c r="D77" s="5" t="s">
        <v>347</v>
      </c>
      <c r="E77" s="5" t="s">
        <v>347</v>
      </c>
      <c r="F77" s="5" t="s">
        <v>417</v>
      </c>
      <c r="G77" s="5" t="s">
        <v>464</v>
      </c>
      <c r="H77" s="5" t="s">
        <v>464</v>
      </c>
    </row>
    <row r="78" spans="3:8" x14ac:dyDescent="0.25">
      <c r="C78" s="5" t="s">
        <v>465</v>
      </c>
      <c r="D78" s="5" t="s">
        <v>466</v>
      </c>
      <c r="E78" s="5" t="s">
        <v>466</v>
      </c>
      <c r="F78" s="5" t="s">
        <v>418</v>
      </c>
      <c r="G78" s="5" t="s">
        <v>467</v>
      </c>
      <c r="H78" s="5" t="s">
        <v>467</v>
      </c>
    </row>
    <row r="79" spans="3:8" x14ac:dyDescent="0.25">
      <c r="C79" s="5" t="s">
        <v>468</v>
      </c>
      <c r="D79" s="5" t="s">
        <v>469</v>
      </c>
      <c r="E79" s="5" t="s">
        <v>469</v>
      </c>
      <c r="F79" s="5" t="s">
        <v>419</v>
      </c>
      <c r="G79" s="5" t="s">
        <v>470</v>
      </c>
      <c r="H79" s="5" t="s">
        <v>470</v>
      </c>
    </row>
    <row r="80" spans="3:8" x14ac:dyDescent="0.25">
      <c r="D80" s="5" t="s">
        <v>471</v>
      </c>
      <c r="E80" s="5" t="s">
        <v>471</v>
      </c>
      <c r="F80" s="5" t="s">
        <v>420</v>
      </c>
      <c r="G80" s="5" t="s">
        <v>472</v>
      </c>
      <c r="H80" s="5" t="s">
        <v>472</v>
      </c>
    </row>
    <row r="81" spans="4:8" x14ac:dyDescent="0.25">
      <c r="D81" s="5" t="s">
        <v>473</v>
      </c>
      <c r="E81" s="5" t="s">
        <v>473</v>
      </c>
      <c r="F81" s="5" t="s">
        <v>422</v>
      </c>
      <c r="G81" s="5" t="s">
        <v>474</v>
      </c>
      <c r="H81" s="5" t="s">
        <v>474</v>
      </c>
    </row>
    <row r="82" spans="4:8" x14ac:dyDescent="0.25">
      <c r="D82" s="5" t="s">
        <v>475</v>
      </c>
      <c r="E82" s="5" t="s">
        <v>475</v>
      </c>
      <c r="F82" s="5" t="s">
        <v>424</v>
      </c>
      <c r="G82" s="5" t="s">
        <v>476</v>
      </c>
      <c r="H82" s="5" t="s">
        <v>476</v>
      </c>
    </row>
    <row r="83" spans="4:8" x14ac:dyDescent="0.25">
      <c r="D83" s="5" t="s">
        <v>477</v>
      </c>
      <c r="E83" s="5" t="s">
        <v>477</v>
      </c>
      <c r="F83" s="5" t="s">
        <v>426</v>
      </c>
      <c r="G83" s="5" t="s">
        <v>478</v>
      </c>
      <c r="H83" s="5" t="s">
        <v>478</v>
      </c>
    </row>
    <row r="84" spans="4:8" x14ac:dyDescent="0.25">
      <c r="D84" s="5" t="s">
        <v>409</v>
      </c>
      <c r="E84" s="5" t="s">
        <v>409</v>
      </c>
      <c r="F84" s="5" t="s">
        <v>429</v>
      </c>
      <c r="G84" s="5" t="s">
        <v>479</v>
      </c>
      <c r="H84" s="5" t="s">
        <v>479</v>
      </c>
    </row>
    <row r="85" spans="4:8" x14ac:dyDescent="0.25">
      <c r="D85" s="5" t="s">
        <v>480</v>
      </c>
      <c r="E85" s="5" t="s">
        <v>480</v>
      </c>
      <c r="F85" s="5" t="s">
        <v>432</v>
      </c>
      <c r="G85" s="5" t="s">
        <v>481</v>
      </c>
      <c r="H85" s="5" t="s">
        <v>481</v>
      </c>
    </row>
    <row r="86" spans="4:8" x14ac:dyDescent="0.25">
      <c r="D86" s="5" t="s">
        <v>482</v>
      </c>
      <c r="E86" s="5" t="s">
        <v>482</v>
      </c>
      <c r="F86" s="5" t="s">
        <v>435</v>
      </c>
      <c r="G86" s="5" t="s">
        <v>483</v>
      </c>
      <c r="H86" s="5" t="s">
        <v>483</v>
      </c>
    </row>
    <row r="87" spans="4:8" x14ac:dyDescent="0.25">
      <c r="D87" s="5" t="s">
        <v>484</v>
      </c>
      <c r="E87" s="5" t="s">
        <v>484</v>
      </c>
      <c r="F87" s="5" t="s">
        <v>437</v>
      </c>
      <c r="G87" s="5" t="s">
        <v>485</v>
      </c>
      <c r="H87" s="5" t="s">
        <v>485</v>
      </c>
    </row>
    <row r="88" spans="4:8" x14ac:dyDescent="0.25">
      <c r="D88" s="5" t="s">
        <v>486</v>
      </c>
      <c r="E88" s="5" t="s">
        <v>486</v>
      </c>
      <c r="F88" s="5" t="s">
        <v>439</v>
      </c>
      <c r="G88" s="5" t="s">
        <v>487</v>
      </c>
      <c r="H88" s="5" t="s">
        <v>487</v>
      </c>
    </row>
    <row r="89" spans="4:8" x14ac:dyDescent="0.25">
      <c r="D89" s="5" t="s">
        <v>488</v>
      </c>
      <c r="E89" s="5" t="s">
        <v>488</v>
      </c>
      <c r="F89" s="5" t="s">
        <v>442</v>
      </c>
      <c r="G89" s="5" t="s">
        <v>489</v>
      </c>
      <c r="H89" s="5" t="s">
        <v>489</v>
      </c>
    </row>
    <row r="90" spans="4:8" x14ac:dyDescent="0.25">
      <c r="D90" s="5" t="s">
        <v>490</v>
      </c>
      <c r="E90" s="5" t="s">
        <v>490</v>
      </c>
      <c r="F90" s="5" t="s">
        <v>445</v>
      </c>
      <c r="G90" s="5" t="s">
        <v>491</v>
      </c>
      <c r="H90" s="5" t="s">
        <v>491</v>
      </c>
    </row>
    <row r="91" spans="4:8" x14ac:dyDescent="0.25">
      <c r="D91" s="5" t="s">
        <v>492</v>
      </c>
      <c r="E91" s="5" t="s">
        <v>492</v>
      </c>
      <c r="F91" s="5" t="s">
        <v>447</v>
      </c>
      <c r="G91" s="5" t="s">
        <v>493</v>
      </c>
      <c r="H91" s="5" t="s">
        <v>493</v>
      </c>
    </row>
    <row r="92" spans="4:8" x14ac:dyDescent="0.25">
      <c r="D92" s="5" t="s">
        <v>494</v>
      </c>
      <c r="E92" s="5" t="s">
        <v>494</v>
      </c>
      <c r="F92" s="5" t="s">
        <v>449</v>
      </c>
      <c r="G92" s="5" t="s">
        <v>495</v>
      </c>
      <c r="H92" s="5" t="s">
        <v>495</v>
      </c>
    </row>
    <row r="93" spans="4:8" x14ac:dyDescent="0.25">
      <c r="D93" s="5" t="s">
        <v>496</v>
      </c>
      <c r="E93" s="5" t="s">
        <v>496</v>
      </c>
      <c r="F93" s="5" t="s">
        <v>451</v>
      </c>
      <c r="G93" s="5" t="s">
        <v>497</v>
      </c>
      <c r="H93" s="5" t="s">
        <v>497</v>
      </c>
    </row>
    <row r="94" spans="4:8" x14ac:dyDescent="0.25">
      <c r="D94" s="5" t="s">
        <v>498</v>
      </c>
      <c r="E94" s="5" t="s">
        <v>498</v>
      </c>
      <c r="F94" s="5" t="s">
        <v>453</v>
      </c>
      <c r="G94" s="5" t="s">
        <v>427</v>
      </c>
      <c r="H94" s="5" t="s">
        <v>427</v>
      </c>
    </row>
    <row r="95" spans="4:8" x14ac:dyDescent="0.25">
      <c r="D95" s="5" t="s">
        <v>499</v>
      </c>
      <c r="E95" s="5" t="s">
        <v>499</v>
      </c>
      <c r="F95" s="5" t="s">
        <v>455</v>
      </c>
      <c r="G95" s="5" t="s">
        <v>500</v>
      </c>
      <c r="H95" s="5" t="s">
        <v>500</v>
      </c>
    </row>
    <row r="96" spans="4:8" x14ac:dyDescent="0.25">
      <c r="D96" s="5" t="s">
        <v>501</v>
      </c>
      <c r="E96" s="5" t="s">
        <v>501</v>
      </c>
      <c r="F96" s="5" t="s">
        <v>457</v>
      </c>
      <c r="G96" s="5" t="s">
        <v>502</v>
      </c>
      <c r="H96" s="5" t="s">
        <v>502</v>
      </c>
    </row>
    <row r="97" spans="4:8" x14ac:dyDescent="0.25">
      <c r="D97" s="5" t="s">
        <v>410</v>
      </c>
      <c r="E97" s="5" t="s">
        <v>410</v>
      </c>
      <c r="F97" s="5" t="s">
        <v>460</v>
      </c>
      <c r="G97" s="5" t="s">
        <v>503</v>
      </c>
      <c r="H97" s="5" t="s">
        <v>503</v>
      </c>
    </row>
    <row r="98" spans="4:8" x14ac:dyDescent="0.25">
      <c r="D98" s="5" t="s">
        <v>411</v>
      </c>
      <c r="E98" s="5" t="s">
        <v>411</v>
      </c>
      <c r="F98" s="5" t="s">
        <v>462</v>
      </c>
      <c r="G98" s="5" t="s">
        <v>374</v>
      </c>
      <c r="H98" s="5" t="s">
        <v>374</v>
      </c>
    </row>
    <row r="99" spans="4:8" x14ac:dyDescent="0.25">
      <c r="D99" s="5" t="s">
        <v>412</v>
      </c>
      <c r="E99" s="5" t="s">
        <v>412</v>
      </c>
      <c r="F99" s="5" t="s">
        <v>464</v>
      </c>
      <c r="G99" s="5" t="s">
        <v>376</v>
      </c>
      <c r="H99" s="5" t="s">
        <v>376</v>
      </c>
    </row>
    <row r="100" spans="4:8" x14ac:dyDescent="0.25">
      <c r="D100" s="5" t="s">
        <v>414</v>
      </c>
      <c r="E100" s="5" t="s">
        <v>414</v>
      </c>
      <c r="F100" s="5" t="s">
        <v>467</v>
      </c>
      <c r="G100" s="5" t="s">
        <v>504</v>
      </c>
      <c r="H100" s="5" t="s">
        <v>504</v>
      </c>
    </row>
    <row r="101" spans="4:8" x14ac:dyDescent="0.25">
      <c r="D101" s="5" t="s">
        <v>415</v>
      </c>
      <c r="E101" s="5" t="s">
        <v>415</v>
      </c>
      <c r="F101" s="5" t="s">
        <v>470</v>
      </c>
      <c r="G101" s="5" t="s">
        <v>505</v>
      </c>
      <c r="H101" s="5" t="s">
        <v>505</v>
      </c>
    </row>
    <row r="102" spans="4:8" x14ac:dyDescent="0.25">
      <c r="D102" s="5" t="s">
        <v>416</v>
      </c>
      <c r="E102" s="5" t="s">
        <v>416</v>
      </c>
      <c r="F102" s="5" t="s">
        <v>472</v>
      </c>
      <c r="G102" s="5" t="s">
        <v>506</v>
      </c>
      <c r="H102" s="5" t="s">
        <v>506</v>
      </c>
    </row>
    <row r="103" spans="4:8" x14ac:dyDescent="0.25">
      <c r="D103" s="5" t="s">
        <v>417</v>
      </c>
      <c r="E103" s="5" t="s">
        <v>417</v>
      </c>
      <c r="F103" s="5" t="s">
        <v>474</v>
      </c>
      <c r="G103" s="5" t="s">
        <v>507</v>
      </c>
      <c r="H103" s="5" t="s">
        <v>507</v>
      </c>
    </row>
    <row r="104" spans="4:8" x14ac:dyDescent="0.25">
      <c r="D104" s="5" t="s">
        <v>418</v>
      </c>
      <c r="E104" s="5" t="s">
        <v>418</v>
      </c>
      <c r="F104" s="5" t="s">
        <v>476</v>
      </c>
      <c r="G104" s="5" t="s">
        <v>508</v>
      </c>
      <c r="H104" s="5" t="s">
        <v>508</v>
      </c>
    </row>
    <row r="105" spans="4:8" x14ac:dyDescent="0.25">
      <c r="D105" s="5" t="s">
        <v>420</v>
      </c>
      <c r="E105" s="5" t="s">
        <v>420</v>
      </c>
      <c r="F105" s="5" t="s">
        <v>478</v>
      </c>
      <c r="G105" s="5" t="s">
        <v>509</v>
      </c>
      <c r="H105" s="5" t="s">
        <v>509</v>
      </c>
    </row>
    <row r="106" spans="4:8" x14ac:dyDescent="0.25">
      <c r="D106" s="5" t="s">
        <v>422</v>
      </c>
      <c r="E106" s="5" t="s">
        <v>422</v>
      </c>
      <c r="F106" s="5" t="s">
        <v>479</v>
      </c>
      <c r="G106" s="5" t="s">
        <v>510</v>
      </c>
      <c r="H106" s="5" t="s">
        <v>510</v>
      </c>
    </row>
    <row r="107" spans="4:8" x14ac:dyDescent="0.25">
      <c r="D107" s="5" t="s">
        <v>424</v>
      </c>
      <c r="E107" s="5" t="s">
        <v>424</v>
      </c>
      <c r="F107" s="5" t="s">
        <v>481</v>
      </c>
      <c r="G107" s="5" t="s">
        <v>511</v>
      </c>
      <c r="H107" s="5" t="s">
        <v>511</v>
      </c>
    </row>
    <row r="108" spans="4:8" x14ac:dyDescent="0.25">
      <c r="D108" s="5" t="s">
        <v>426</v>
      </c>
      <c r="E108" s="5" t="s">
        <v>426</v>
      </c>
      <c r="F108" s="5" t="s">
        <v>483</v>
      </c>
      <c r="G108" s="5" t="s">
        <v>512</v>
      </c>
      <c r="H108" s="5" t="s">
        <v>512</v>
      </c>
    </row>
    <row r="109" spans="4:8" x14ac:dyDescent="0.25">
      <c r="D109" s="5" t="s">
        <v>429</v>
      </c>
      <c r="E109" s="5" t="s">
        <v>429</v>
      </c>
      <c r="F109" s="5" t="s">
        <v>485</v>
      </c>
      <c r="G109" s="5" t="s">
        <v>513</v>
      </c>
      <c r="H109" s="5" t="s">
        <v>513</v>
      </c>
    </row>
    <row r="110" spans="4:8" x14ac:dyDescent="0.25">
      <c r="D110" s="5" t="s">
        <v>432</v>
      </c>
      <c r="E110" s="5" t="s">
        <v>432</v>
      </c>
      <c r="F110" s="5" t="s">
        <v>487</v>
      </c>
      <c r="G110" s="5" t="s">
        <v>514</v>
      </c>
      <c r="H110" s="5" t="s">
        <v>514</v>
      </c>
    </row>
    <row r="111" spans="4:8" x14ac:dyDescent="0.25">
      <c r="D111" s="5" t="s">
        <v>435</v>
      </c>
      <c r="E111" s="5" t="s">
        <v>435</v>
      </c>
      <c r="F111" s="5" t="s">
        <v>489</v>
      </c>
      <c r="G111" s="5" t="s">
        <v>515</v>
      </c>
      <c r="H111" s="5" t="s">
        <v>515</v>
      </c>
    </row>
    <row r="112" spans="4:8" x14ac:dyDescent="0.25">
      <c r="D112" s="5" t="s">
        <v>437</v>
      </c>
      <c r="E112" s="5" t="s">
        <v>437</v>
      </c>
      <c r="F112" s="5" t="s">
        <v>491</v>
      </c>
      <c r="G112" s="5" t="s">
        <v>516</v>
      </c>
      <c r="H112" s="5" t="s">
        <v>516</v>
      </c>
    </row>
    <row r="113" spans="4:8" x14ac:dyDescent="0.25">
      <c r="D113" s="5" t="s">
        <v>439</v>
      </c>
      <c r="E113" s="5" t="s">
        <v>439</v>
      </c>
      <c r="F113" s="5" t="s">
        <v>493</v>
      </c>
      <c r="G113" s="5" t="s">
        <v>517</v>
      </c>
      <c r="H113" s="5" t="s">
        <v>517</v>
      </c>
    </row>
    <row r="114" spans="4:8" x14ac:dyDescent="0.25">
      <c r="D114" s="5" t="s">
        <v>442</v>
      </c>
      <c r="E114" s="5" t="s">
        <v>442</v>
      </c>
      <c r="F114" s="5" t="s">
        <v>495</v>
      </c>
      <c r="G114" s="5" t="s">
        <v>518</v>
      </c>
      <c r="H114" s="5" t="s">
        <v>518</v>
      </c>
    </row>
    <row r="115" spans="4:8" x14ac:dyDescent="0.25">
      <c r="D115" s="5" t="s">
        <v>445</v>
      </c>
      <c r="E115" s="5" t="s">
        <v>445</v>
      </c>
      <c r="F115" s="5" t="s">
        <v>497</v>
      </c>
      <c r="G115" s="5" t="s">
        <v>519</v>
      </c>
      <c r="H115" s="5" t="s">
        <v>519</v>
      </c>
    </row>
    <row r="116" spans="4:8" x14ac:dyDescent="0.25">
      <c r="D116" s="5" t="s">
        <v>447</v>
      </c>
      <c r="E116" s="5" t="s">
        <v>447</v>
      </c>
      <c r="F116" s="5" t="s">
        <v>427</v>
      </c>
      <c r="G116" s="5" t="s">
        <v>520</v>
      </c>
      <c r="H116" s="5" t="s">
        <v>520</v>
      </c>
    </row>
    <row r="117" spans="4:8" x14ac:dyDescent="0.25">
      <c r="D117" s="5" t="s">
        <v>449</v>
      </c>
      <c r="E117" s="5" t="s">
        <v>449</v>
      </c>
      <c r="F117" s="5" t="s">
        <v>500</v>
      </c>
      <c r="G117" s="5" t="s">
        <v>521</v>
      </c>
      <c r="H117" s="5" t="s">
        <v>521</v>
      </c>
    </row>
    <row r="118" spans="4:8" x14ac:dyDescent="0.25">
      <c r="D118" s="5" t="s">
        <v>451</v>
      </c>
      <c r="E118" s="5" t="s">
        <v>451</v>
      </c>
      <c r="F118" s="5" t="s">
        <v>502</v>
      </c>
      <c r="G118" s="5" t="s">
        <v>522</v>
      </c>
      <c r="H118" s="5" t="s">
        <v>522</v>
      </c>
    </row>
    <row r="119" spans="4:8" x14ac:dyDescent="0.25">
      <c r="D119" s="5" t="s">
        <v>453</v>
      </c>
      <c r="E119" s="5" t="s">
        <v>453</v>
      </c>
      <c r="F119" s="5" t="s">
        <v>503</v>
      </c>
      <c r="G119" s="5" t="s">
        <v>523</v>
      </c>
      <c r="H119" s="5" t="s">
        <v>523</v>
      </c>
    </row>
    <row r="120" spans="4:8" x14ac:dyDescent="0.25">
      <c r="D120" s="5" t="s">
        <v>455</v>
      </c>
      <c r="E120" s="5" t="s">
        <v>455</v>
      </c>
      <c r="F120" s="5" t="s">
        <v>374</v>
      </c>
      <c r="G120" s="5" t="s">
        <v>524</v>
      </c>
      <c r="H120" s="5" t="s">
        <v>524</v>
      </c>
    </row>
    <row r="121" spans="4:8" x14ac:dyDescent="0.25">
      <c r="D121" s="5" t="s">
        <v>457</v>
      </c>
      <c r="E121" s="5" t="s">
        <v>457</v>
      </c>
      <c r="F121" s="5" t="s">
        <v>376</v>
      </c>
      <c r="G121" s="5" t="s">
        <v>525</v>
      </c>
      <c r="H121" s="5" t="s">
        <v>525</v>
      </c>
    </row>
    <row r="122" spans="4:8" x14ac:dyDescent="0.25">
      <c r="D122" s="5" t="s">
        <v>460</v>
      </c>
      <c r="E122" s="5" t="s">
        <v>460</v>
      </c>
      <c r="F122" s="5" t="s">
        <v>504</v>
      </c>
      <c r="G122" s="5" t="s">
        <v>526</v>
      </c>
      <c r="H122" s="5" t="s">
        <v>526</v>
      </c>
    </row>
    <row r="123" spans="4:8" x14ac:dyDescent="0.25">
      <c r="D123" s="5" t="s">
        <v>462</v>
      </c>
      <c r="E123" s="5" t="s">
        <v>462</v>
      </c>
      <c r="F123" s="5" t="s">
        <v>505</v>
      </c>
      <c r="G123" s="5" t="s">
        <v>527</v>
      </c>
      <c r="H123" s="5" t="s">
        <v>527</v>
      </c>
    </row>
    <row r="124" spans="4:8" x14ac:dyDescent="0.25">
      <c r="D124" s="5" t="s">
        <v>464</v>
      </c>
      <c r="E124" s="5" t="s">
        <v>464</v>
      </c>
      <c r="F124" s="5" t="s">
        <v>506</v>
      </c>
      <c r="G124" s="5" t="s">
        <v>528</v>
      </c>
      <c r="H124" s="5" t="s">
        <v>528</v>
      </c>
    </row>
    <row r="125" spans="4:8" x14ac:dyDescent="0.25">
      <c r="D125" s="5" t="s">
        <v>467</v>
      </c>
      <c r="E125" s="5" t="s">
        <v>467</v>
      </c>
      <c r="F125" s="5" t="s">
        <v>507</v>
      </c>
      <c r="G125" s="5" t="s">
        <v>529</v>
      </c>
      <c r="H125" s="5" t="s">
        <v>529</v>
      </c>
    </row>
    <row r="126" spans="4:8" x14ac:dyDescent="0.25">
      <c r="D126" s="5" t="s">
        <v>470</v>
      </c>
      <c r="E126" s="5" t="s">
        <v>470</v>
      </c>
      <c r="F126" s="5" t="s">
        <v>508</v>
      </c>
      <c r="G126" s="5" t="s">
        <v>530</v>
      </c>
      <c r="H126" s="5" t="s">
        <v>530</v>
      </c>
    </row>
    <row r="127" spans="4:8" x14ac:dyDescent="0.25">
      <c r="D127" s="5" t="s">
        <v>472</v>
      </c>
      <c r="E127" s="5" t="s">
        <v>472</v>
      </c>
      <c r="F127" s="5" t="s">
        <v>509</v>
      </c>
      <c r="G127" s="5" t="s">
        <v>531</v>
      </c>
      <c r="H127" s="5" t="s">
        <v>531</v>
      </c>
    </row>
    <row r="128" spans="4:8" x14ac:dyDescent="0.25">
      <c r="D128" s="5" t="s">
        <v>474</v>
      </c>
      <c r="E128" s="5" t="s">
        <v>474</v>
      </c>
      <c r="F128" s="5" t="s">
        <v>510</v>
      </c>
      <c r="G128" s="5" t="s">
        <v>532</v>
      </c>
      <c r="H128" s="5" t="s">
        <v>532</v>
      </c>
    </row>
    <row r="129" spans="4:8" x14ac:dyDescent="0.25">
      <c r="D129" s="5" t="s">
        <v>476</v>
      </c>
      <c r="E129" s="5" t="s">
        <v>476</v>
      </c>
      <c r="F129" s="5" t="s">
        <v>511</v>
      </c>
      <c r="G129" s="5" t="s">
        <v>533</v>
      </c>
      <c r="H129" s="5" t="s">
        <v>533</v>
      </c>
    </row>
    <row r="130" spans="4:8" x14ac:dyDescent="0.25">
      <c r="D130" s="5" t="s">
        <v>478</v>
      </c>
      <c r="E130" s="5" t="s">
        <v>478</v>
      </c>
      <c r="F130" s="5" t="s">
        <v>512</v>
      </c>
      <c r="G130" s="5" t="s">
        <v>534</v>
      </c>
      <c r="H130" s="5" t="s">
        <v>534</v>
      </c>
    </row>
    <row r="131" spans="4:8" x14ac:dyDescent="0.25">
      <c r="D131" s="5" t="s">
        <v>535</v>
      </c>
      <c r="E131" s="5" t="s">
        <v>535</v>
      </c>
      <c r="F131" s="5" t="s">
        <v>513</v>
      </c>
      <c r="G131" s="5" t="s">
        <v>536</v>
      </c>
      <c r="H131" s="5" t="s">
        <v>536</v>
      </c>
    </row>
    <row r="132" spans="4:8" x14ac:dyDescent="0.25">
      <c r="D132" s="5" t="s">
        <v>479</v>
      </c>
      <c r="E132" s="5" t="s">
        <v>479</v>
      </c>
      <c r="F132" s="5" t="s">
        <v>514</v>
      </c>
      <c r="G132" s="5" t="s">
        <v>537</v>
      </c>
      <c r="H132" s="5" t="s">
        <v>537</v>
      </c>
    </row>
    <row r="133" spans="4:8" x14ac:dyDescent="0.25">
      <c r="D133" s="5" t="s">
        <v>481</v>
      </c>
      <c r="E133" s="5" t="s">
        <v>481</v>
      </c>
      <c r="F133" s="5" t="s">
        <v>515</v>
      </c>
      <c r="G133" s="5" t="s">
        <v>538</v>
      </c>
      <c r="H133" s="5" t="s">
        <v>538</v>
      </c>
    </row>
    <row r="134" spans="4:8" x14ac:dyDescent="0.25">
      <c r="D134" s="5" t="s">
        <v>485</v>
      </c>
      <c r="E134" s="5" t="s">
        <v>485</v>
      </c>
      <c r="F134" s="5" t="s">
        <v>516</v>
      </c>
      <c r="G134" s="5" t="s">
        <v>539</v>
      </c>
      <c r="H134" s="5" t="s">
        <v>539</v>
      </c>
    </row>
    <row r="135" spans="4:8" x14ac:dyDescent="0.25">
      <c r="D135" s="5" t="s">
        <v>540</v>
      </c>
      <c r="E135" s="5" t="s">
        <v>540</v>
      </c>
      <c r="F135" s="5" t="s">
        <v>517</v>
      </c>
      <c r="G135" s="5" t="s">
        <v>541</v>
      </c>
      <c r="H135" s="5" t="s">
        <v>541</v>
      </c>
    </row>
    <row r="136" spans="4:8" x14ac:dyDescent="0.25">
      <c r="D136" s="5" t="s">
        <v>487</v>
      </c>
      <c r="E136" s="5" t="s">
        <v>487</v>
      </c>
      <c r="F136" s="5" t="s">
        <v>518</v>
      </c>
      <c r="G136" s="5" t="s">
        <v>542</v>
      </c>
      <c r="H136" s="5" t="s">
        <v>542</v>
      </c>
    </row>
    <row r="137" spans="4:8" x14ac:dyDescent="0.25">
      <c r="D137" s="5" t="s">
        <v>489</v>
      </c>
      <c r="E137" s="5" t="s">
        <v>489</v>
      </c>
      <c r="F137" s="5" t="s">
        <v>519</v>
      </c>
      <c r="G137" s="5" t="s">
        <v>543</v>
      </c>
      <c r="H137" s="5" t="s">
        <v>543</v>
      </c>
    </row>
    <row r="138" spans="4:8" x14ac:dyDescent="0.25">
      <c r="D138" s="5" t="s">
        <v>491</v>
      </c>
      <c r="E138" s="5" t="s">
        <v>491</v>
      </c>
      <c r="F138" s="5" t="s">
        <v>520</v>
      </c>
      <c r="G138" s="5" t="s">
        <v>544</v>
      </c>
      <c r="H138" s="5" t="s">
        <v>544</v>
      </c>
    </row>
    <row r="139" spans="4:8" x14ac:dyDescent="0.25">
      <c r="D139" s="5" t="s">
        <v>493</v>
      </c>
      <c r="E139" s="5" t="s">
        <v>493</v>
      </c>
      <c r="F139" s="5" t="s">
        <v>521</v>
      </c>
      <c r="G139" s="5" t="s">
        <v>545</v>
      </c>
      <c r="H139" s="5" t="s">
        <v>545</v>
      </c>
    </row>
    <row r="140" spans="4:8" x14ac:dyDescent="0.25">
      <c r="D140" s="5" t="s">
        <v>495</v>
      </c>
      <c r="E140" s="5" t="s">
        <v>495</v>
      </c>
      <c r="F140" s="5" t="s">
        <v>522</v>
      </c>
      <c r="G140" s="5" t="s">
        <v>546</v>
      </c>
      <c r="H140" s="5" t="s">
        <v>546</v>
      </c>
    </row>
    <row r="141" spans="4:8" x14ac:dyDescent="0.25">
      <c r="D141" s="5" t="s">
        <v>497</v>
      </c>
      <c r="E141" s="5" t="s">
        <v>497</v>
      </c>
      <c r="F141" s="5" t="s">
        <v>523</v>
      </c>
      <c r="G141" s="5" t="s">
        <v>547</v>
      </c>
      <c r="H141" s="5" t="s">
        <v>547</v>
      </c>
    </row>
    <row r="142" spans="4:8" x14ac:dyDescent="0.25">
      <c r="D142" s="5" t="s">
        <v>427</v>
      </c>
      <c r="E142" s="5" t="s">
        <v>427</v>
      </c>
      <c r="F142" s="5" t="s">
        <v>524</v>
      </c>
      <c r="G142" s="5" t="s">
        <v>548</v>
      </c>
      <c r="H142" s="5" t="s">
        <v>548</v>
      </c>
    </row>
    <row r="143" spans="4:8" x14ac:dyDescent="0.25">
      <c r="D143" s="5" t="s">
        <v>502</v>
      </c>
      <c r="E143" s="5" t="s">
        <v>502</v>
      </c>
      <c r="F143" s="5" t="s">
        <v>525</v>
      </c>
      <c r="G143" s="5" t="s">
        <v>549</v>
      </c>
      <c r="H143" s="5" t="s">
        <v>549</v>
      </c>
    </row>
    <row r="144" spans="4:8" x14ac:dyDescent="0.25">
      <c r="D144" s="5" t="s">
        <v>503</v>
      </c>
      <c r="E144" s="5" t="s">
        <v>503</v>
      </c>
      <c r="F144" s="5" t="s">
        <v>526</v>
      </c>
      <c r="G144" s="5" t="s">
        <v>550</v>
      </c>
      <c r="H144" s="5" t="s">
        <v>550</v>
      </c>
    </row>
    <row r="145" spans="4:8" x14ac:dyDescent="0.25">
      <c r="D145" s="5" t="s">
        <v>504</v>
      </c>
      <c r="E145" s="5" t="s">
        <v>504</v>
      </c>
      <c r="F145" s="5" t="s">
        <v>527</v>
      </c>
      <c r="G145" s="5" t="s">
        <v>386</v>
      </c>
      <c r="H145" s="5" t="s">
        <v>386</v>
      </c>
    </row>
    <row r="146" spans="4:8" x14ac:dyDescent="0.25">
      <c r="D146" s="5" t="s">
        <v>505</v>
      </c>
      <c r="E146" s="5" t="s">
        <v>505</v>
      </c>
      <c r="F146" s="5" t="s">
        <v>528</v>
      </c>
      <c r="G146" s="5" t="s">
        <v>388</v>
      </c>
      <c r="H146" s="5" t="s">
        <v>388</v>
      </c>
    </row>
    <row r="147" spans="4:8" x14ac:dyDescent="0.25">
      <c r="D147" s="5" t="s">
        <v>506</v>
      </c>
      <c r="E147" s="5" t="s">
        <v>506</v>
      </c>
      <c r="F147" s="5" t="s">
        <v>529</v>
      </c>
      <c r="G147" s="5" t="s">
        <v>551</v>
      </c>
      <c r="H147" s="5" t="s">
        <v>551</v>
      </c>
    </row>
    <row r="148" spans="4:8" x14ac:dyDescent="0.25">
      <c r="D148" s="5" t="s">
        <v>507</v>
      </c>
      <c r="E148" s="5" t="s">
        <v>507</v>
      </c>
      <c r="F148" s="5" t="s">
        <v>530</v>
      </c>
      <c r="G148" s="5" t="s">
        <v>393</v>
      </c>
      <c r="H148" s="5" t="s">
        <v>393</v>
      </c>
    </row>
    <row r="149" spans="4:8" x14ac:dyDescent="0.25">
      <c r="D149" s="5" t="s">
        <v>508</v>
      </c>
      <c r="E149" s="5" t="s">
        <v>508</v>
      </c>
      <c r="F149" s="5" t="s">
        <v>531</v>
      </c>
      <c r="G149" s="5" t="s">
        <v>394</v>
      </c>
      <c r="H149" s="5" t="s">
        <v>394</v>
      </c>
    </row>
    <row r="150" spans="4:8" x14ac:dyDescent="0.25">
      <c r="D150" s="5" t="s">
        <v>509</v>
      </c>
      <c r="E150" s="5" t="s">
        <v>509</v>
      </c>
      <c r="F150" s="5" t="s">
        <v>532</v>
      </c>
      <c r="G150" s="5" t="s">
        <v>552</v>
      </c>
      <c r="H150" s="5" t="s">
        <v>552</v>
      </c>
    </row>
    <row r="151" spans="4:8" x14ac:dyDescent="0.25">
      <c r="D151" s="5" t="s">
        <v>510</v>
      </c>
      <c r="E151" s="5" t="s">
        <v>510</v>
      </c>
      <c r="F151" s="5" t="s">
        <v>533</v>
      </c>
      <c r="G151" s="5" t="s">
        <v>553</v>
      </c>
      <c r="H151" s="5" t="s">
        <v>553</v>
      </c>
    </row>
    <row r="152" spans="4:8" x14ac:dyDescent="0.25">
      <c r="D152" s="5" t="s">
        <v>511</v>
      </c>
      <c r="E152" s="5" t="s">
        <v>511</v>
      </c>
      <c r="F152" s="5" t="s">
        <v>534</v>
      </c>
      <c r="G152" s="5" t="s">
        <v>554</v>
      </c>
      <c r="H152" s="5" t="s">
        <v>554</v>
      </c>
    </row>
    <row r="153" spans="4:8" x14ac:dyDescent="0.25">
      <c r="D153" s="5" t="s">
        <v>512</v>
      </c>
      <c r="E153" s="5" t="s">
        <v>512</v>
      </c>
      <c r="F153" s="5" t="s">
        <v>536</v>
      </c>
      <c r="G153" s="5" t="s">
        <v>555</v>
      </c>
      <c r="H153" s="5" t="s">
        <v>555</v>
      </c>
    </row>
    <row r="154" spans="4:8" x14ac:dyDescent="0.25">
      <c r="D154" s="5" t="s">
        <v>513</v>
      </c>
      <c r="E154" s="5" t="s">
        <v>513</v>
      </c>
      <c r="F154" s="5" t="s">
        <v>537</v>
      </c>
      <c r="G154" s="5" t="s">
        <v>556</v>
      </c>
      <c r="H154" s="5" t="s">
        <v>556</v>
      </c>
    </row>
    <row r="155" spans="4:8" x14ac:dyDescent="0.25">
      <c r="D155" s="5" t="s">
        <v>514</v>
      </c>
      <c r="E155" s="5" t="s">
        <v>514</v>
      </c>
      <c r="F155" s="5" t="s">
        <v>538</v>
      </c>
      <c r="G155" s="5" t="s">
        <v>557</v>
      </c>
      <c r="H155" s="5" t="s">
        <v>557</v>
      </c>
    </row>
    <row r="156" spans="4:8" x14ac:dyDescent="0.25">
      <c r="D156" s="5" t="s">
        <v>515</v>
      </c>
      <c r="E156" s="5" t="s">
        <v>515</v>
      </c>
      <c r="F156" s="5" t="s">
        <v>539</v>
      </c>
      <c r="G156" s="5" t="s">
        <v>558</v>
      </c>
      <c r="H156" s="5" t="s">
        <v>558</v>
      </c>
    </row>
    <row r="157" spans="4:8" x14ac:dyDescent="0.25">
      <c r="D157" s="5" t="s">
        <v>516</v>
      </c>
      <c r="E157" s="5" t="s">
        <v>516</v>
      </c>
      <c r="F157" s="5" t="s">
        <v>541</v>
      </c>
      <c r="G157" s="5" t="s">
        <v>559</v>
      </c>
      <c r="H157" s="5" t="s">
        <v>559</v>
      </c>
    </row>
    <row r="158" spans="4:8" x14ac:dyDescent="0.25">
      <c r="D158" s="5" t="s">
        <v>517</v>
      </c>
      <c r="E158" s="5" t="s">
        <v>517</v>
      </c>
      <c r="F158" s="5" t="s">
        <v>542</v>
      </c>
      <c r="G158" s="5" t="s">
        <v>560</v>
      </c>
      <c r="H158" s="5" t="s">
        <v>560</v>
      </c>
    </row>
    <row r="159" spans="4:8" x14ac:dyDescent="0.25">
      <c r="D159" s="5" t="s">
        <v>518</v>
      </c>
      <c r="E159" s="5" t="s">
        <v>518</v>
      </c>
      <c r="F159" s="5" t="s">
        <v>543</v>
      </c>
      <c r="G159" s="5" t="s">
        <v>561</v>
      </c>
      <c r="H159" s="5" t="s">
        <v>561</v>
      </c>
    </row>
    <row r="160" spans="4:8" x14ac:dyDescent="0.25">
      <c r="D160" s="5" t="s">
        <v>519</v>
      </c>
      <c r="E160" s="5" t="s">
        <v>519</v>
      </c>
      <c r="F160" s="5" t="s">
        <v>544</v>
      </c>
      <c r="G160" s="5" t="s">
        <v>562</v>
      </c>
      <c r="H160" s="5" t="s">
        <v>562</v>
      </c>
    </row>
    <row r="161" spans="4:8" x14ac:dyDescent="0.25">
      <c r="D161" s="5" t="s">
        <v>520</v>
      </c>
      <c r="E161" s="5" t="s">
        <v>520</v>
      </c>
      <c r="F161" s="5" t="s">
        <v>545</v>
      </c>
      <c r="G161" s="5" t="s">
        <v>563</v>
      </c>
      <c r="H161" s="5" t="s">
        <v>563</v>
      </c>
    </row>
    <row r="162" spans="4:8" x14ac:dyDescent="0.25">
      <c r="D162" s="5" t="s">
        <v>564</v>
      </c>
      <c r="E162" s="5" t="s">
        <v>564</v>
      </c>
      <c r="F162" s="5" t="s">
        <v>546</v>
      </c>
      <c r="G162" s="5" t="s">
        <v>565</v>
      </c>
      <c r="H162" s="5" t="s">
        <v>565</v>
      </c>
    </row>
    <row r="163" spans="4:8" x14ac:dyDescent="0.25">
      <c r="D163" s="5" t="s">
        <v>521</v>
      </c>
      <c r="E163" s="5" t="s">
        <v>521</v>
      </c>
      <c r="F163" s="5" t="s">
        <v>370</v>
      </c>
      <c r="G163" s="5" t="s">
        <v>566</v>
      </c>
      <c r="H163" s="5" t="s">
        <v>566</v>
      </c>
    </row>
    <row r="164" spans="4:8" x14ac:dyDescent="0.25">
      <c r="D164" s="5" t="s">
        <v>522</v>
      </c>
      <c r="E164" s="5" t="s">
        <v>522</v>
      </c>
      <c r="F164" s="5" t="s">
        <v>547</v>
      </c>
      <c r="G164" s="5" t="s">
        <v>567</v>
      </c>
      <c r="H164" s="5" t="s">
        <v>567</v>
      </c>
    </row>
    <row r="165" spans="4:8" x14ac:dyDescent="0.25">
      <c r="D165" s="5" t="s">
        <v>523</v>
      </c>
      <c r="E165" s="5" t="s">
        <v>523</v>
      </c>
      <c r="F165" s="5" t="s">
        <v>548</v>
      </c>
      <c r="G165" s="5" t="s">
        <v>568</v>
      </c>
      <c r="H165" s="5" t="s">
        <v>568</v>
      </c>
    </row>
    <row r="166" spans="4:8" x14ac:dyDescent="0.25">
      <c r="D166" s="5" t="s">
        <v>524</v>
      </c>
      <c r="E166" s="5" t="s">
        <v>524</v>
      </c>
      <c r="F166" s="5" t="s">
        <v>549</v>
      </c>
      <c r="G166" s="5" t="s">
        <v>569</v>
      </c>
      <c r="H166" s="5" t="s">
        <v>569</v>
      </c>
    </row>
    <row r="167" spans="4:8" x14ac:dyDescent="0.25">
      <c r="D167" s="5" t="s">
        <v>525</v>
      </c>
      <c r="E167" s="5" t="s">
        <v>525</v>
      </c>
      <c r="F167" s="5" t="s">
        <v>550</v>
      </c>
      <c r="G167" s="5" t="s">
        <v>570</v>
      </c>
      <c r="H167" s="5" t="s">
        <v>570</v>
      </c>
    </row>
    <row r="168" spans="4:8" x14ac:dyDescent="0.25">
      <c r="D168" s="5" t="s">
        <v>526</v>
      </c>
      <c r="E168" s="5" t="s">
        <v>526</v>
      </c>
      <c r="F168" s="5" t="s">
        <v>386</v>
      </c>
      <c r="G168" s="5" t="s">
        <v>571</v>
      </c>
      <c r="H168" s="5" t="s">
        <v>571</v>
      </c>
    </row>
    <row r="169" spans="4:8" x14ac:dyDescent="0.25">
      <c r="D169" s="5" t="s">
        <v>527</v>
      </c>
      <c r="E169" s="5" t="s">
        <v>527</v>
      </c>
      <c r="F169" s="5" t="s">
        <v>388</v>
      </c>
      <c r="G169" s="5" t="s">
        <v>572</v>
      </c>
      <c r="H169" s="5" t="s">
        <v>572</v>
      </c>
    </row>
    <row r="170" spans="4:8" x14ac:dyDescent="0.25">
      <c r="D170" s="5" t="s">
        <v>528</v>
      </c>
      <c r="E170" s="5" t="s">
        <v>528</v>
      </c>
      <c r="F170" s="5" t="s">
        <v>551</v>
      </c>
      <c r="G170" s="5" t="s">
        <v>573</v>
      </c>
      <c r="H170" s="5" t="s">
        <v>573</v>
      </c>
    </row>
    <row r="171" spans="4:8" x14ac:dyDescent="0.25">
      <c r="D171" s="5" t="s">
        <v>529</v>
      </c>
      <c r="E171" s="5" t="s">
        <v>529</v>
      </c>
      <c r="F171" s="5" t="s">
        <v>393</v>
      </c>
      <c r="G171" s="5" t="s">
        <v>574</v>
      </c>
      <c r="H171" s="5" t="s">
        <v>574</v>
      </c>
    </row>
    <row r="172" spans="4:8" x14ac:dyDescent="0.25">
      <c r="D172" s="5" t="s">
        <v>530</v>
      </c>
      <c r="E172" s="5" t="s">
        <v>530</v>
      </c>
      <c r="F172" s="5" t="s">
        <v>394</v>
      </c>
      <c r="G172" s="5" t="s">
        <v>575</v>
      </c>
      <c r="H172" s="5" t="s">
        <v>575</v>
      </c>
    </row>
    <row r="173" spans="4:8" x14ac:dyDescent="0.25">
      <c r="D173" s="5" t="s">
        <v>531</v>
      </c>
      <c r="E173" s="5" t="s">
        <v>531</v>
      </c>
      <c r="F173" s="5" t="s">
        <v>552</v>
      </c>
      <c r="G173" s="5" t="s">
        <v>576</v>
      </c>
      <c r="H173" s="5" t="s">
        <v>576</v>
      </c>
    </row>
    <row r="174" spans="4:8" x14ac:dyDescent="0.25">
      <c r="D174" s="5" t="s">
        <v>532</v>
      </c>
      <c r="E174" s="5" t="s">
        <v>532</v>
      </c>
      <c r="F174" s="5" t="s">
        <v>553</v>
      </c>
      <c r="G174" s="5" t="s">
        <v>577</v>
      </c>
      <c r="H174" s="5" t="s">
        <v>577</v>
      </c>
    </row>
    <row r="175" spans="4:8" x14ac:dyDescent="0.25">
      <c r="D175" s="5" t="s">
        <v>533</v>
      </c>
      <c r="E175" s="5" t="s">
        <v>533</v>
      </c>
      <c r="F175" s="5" t="s">
        <v>554</v>
      </c>
      <c r="G175" s="5" t="s">
        <v>578</v>
      </c>
      <c r="H175" s="5" t="s">
        <v>578</v>
      </c>
    </row>
    <row r="176" spans="4:8" x14ac:dyDescent="0.25">
      <c r="D176" s="5" t="s">
        <v>534</v>
      </c>
      <c r="E176" s="5" t="s">
        <v>534</v>
      </c>
      <c r="F176" s="5" t="s">
        <v>555</v>
      </c>
      <c r="G176" s="5" t="s">
        <v>579</v>
      </c>
      <c r="H176" s="5" t="s">
        <v>579</v>
      </c>
    </row>
    <row r="177" spans="4:8" x14ac:dyDescent="0.25">
      <c r="D177" s="5" t="s">
        <v>537</v>
      </c>
      <c r="E177" s="5" t="s">
        <v>537</v>
      </c>
      <c r="F177" s="5" t="s">
        <v>556</v>
      </c>
      <c r="G177" s="5" t="s">
        <v>580</v>
      </c>
      <c r="H177" s="5" t="s">
        <v>580</v>
      </c>
    </row>
    <row r="178" spans="4:8" x14ac:dyDescent="0.25">
      <c r="D178" s="5" t="s">
        <v>581</v>
      </c>
      <c r="E178" s="5" t="s">
        <v>581</v>
      </c>
      <c r="F178" s="5" t="s">
        <v>582</v>
      </c>
      <c r="G178" s="5" t="s">
        <v>583</v>
      </c>
      <c r="H178" s="5" t="s">
        <v>583</v>
      </c>
    </row>
    <row r="179" spans="4:8" x14ac:dyDescent="0.25">
      <c r="D179" s="5" t="s">
        <v>538</v>
      </c>
      <c r="E179" s="5" t="s">
        <v>538</v>
      </c>
      <c r="F179" s="5" t="s">
        <v>395</v>
      </c>
      <c r="G179" s="5" t="s">
        <v>584</v>
      </c>
      <c r="H179" s="5" t="s">
        <v>584</v>
      </c>
    </row>
    <row r="180" spans="4:8" x14ac:dyDescent="0.25">
      <c r="D180" s="5" t="s">
        <v>539</v>
      </c>
      <c r="E180" s="5" t="s">
        <v>539</v>
      </c>
      <c r="F180" s="5" t="s">
        <v>557</v>
      </c>
      <c r="G180" s="5" t="s">
        <v>585</v>
      </c>
      <c r="H180" s="5" t="s">
        <v>585</v>
      </c>
    </row>
    <row r="181" spans="4:8" x14ac:dyDescent="0.25">
      <c r="D181" s="5" t="s">
        <v>586</v>
      </c>
      <c r="E181" s="5" t="s">
        <v>586</v>
      </c>
      <c r="F181" s="5" t="s">
        <v>558</v>
      </c>
      <c r="G181" s="5" t="s">
        <v>587</v>
      </c>
      <c r="H181" s="5" t="s">
        <v>587</v>
      </c>
    </row>
    <row r="182" spans="4:8" x14ac:dyDescent="0.25">
      <c r="D182" s="5" t="s">
        <v>588</v>
      </c>
      <c r="E182" s="5" t="s">
        <v>588</v>
      </c>
      <c r="F182" s="5" t="s">
        <v>559</v>
      </c>
      <c r="G182" s="5" t="s">
        <v>452</v>
      </c>
      <c r="H182" s="5" t="s">
        <v>452</v>
      </c>
    </row>
    <row r="183" spans="4:8" x14ac:dyDescent="0.25">
      <c r="D183" s="5" t="s">
        <v>589</v>
      </c>
      <c r="E183" s="5" t="s">
        <v>589</v>
      </c>
      <c r="F183" s="5" t="s">
        <v>560</v>
      </c>
      <c r="G183" s="5" t="s">
        <v>456</v>
      </c>
      <c r="H183" s="5" t="s">
        <v>456</v>
      </c>
    </row>
    <row r="184" spans="4:8" x14ac:dyDescent="0.25">
      <c r="D184" s="5" t="s">
        <v>541</v>
      </c>
      <c r="E184" s="5" t="s">
        <v>541</v>
      </c>
      <c r="F184" s="5" t="s">
        <v>561</v>
      </c>
      <c r="G184" s="5" t="s">
        <v>590</v>
      </c>
      <c r="H184" s="5" t="s">
        <v>590</v>
      </c>
    </row>
    <row r="185" spans="4:8" x14ac:dyDescent="0.25">
      <c r="D185" s="5" t="s">
        <v>542</v>
      </c>
      <c r="E185" s="5" t="s">
        <v>542</v>
      </c>
      <c r="F185" s="5" t="s">
        <v>562</v>
      </c>
      <c r="G185" s="5" t="s">
        <v>591</v>
      </c>
      <c r="H185" s="5" t="s">
        <v>591</v>
      </c>
    </row>
    <row r="186" spans="4:8" x14ac:dyDescent="0.25">
      <c r="D186" s="5" t="s">
        <v>543</v>
      </c>
      <c r="E186" s="5" t="s">
        <v>543</v>
      </c>
      <c r="F186" s="5" t="s">
        <v>563</v>
      </c>
      <c r="G186" s="5" t="s">
        <v>592</v>
      </c>
      <c r="H186" s="5" t="s">
        <v>592</v>
      </c>
    </row>
    <row r="187" spans="4:8" x14ac:dyDescent="0.25">
      <c r="D187" s="5" t="s">
        <v>544</v>
      </c>
      <c r="E187" s="5" t="s">
        <v>544</v>
      </c>
      <c r="F187" s="5" t="s">
        <v>565</v>
      </c>
      <c r="G187" s="5" t="s">
        <v>593</v>
      </c>
      <c r="H187" s="5" t="s">
        <v>593</v>
      </c>
    </row>
    <row r="188" spans="4:8" x14ac:dyDescent="0.25">
      <c r="D188" s="5" t="s">
        <v>545</v>
      </c>
      <c r="E188" s="5" t="s">
        <v>545</v>
      </c>
      <c r="F188" s="5" t="s">
        <v>566</v>
      </c>
      <c r="G188" s="5" t="s">
        <v>594</v>
      </c>
      <c r="H188" s="5" t="s">
        <v>594</v>
      </c>
    </row>
    <row r="189" spans="4:8" x14ac:dyDescent="0.25">
      <c r="D189" s="5" t="s">
        <v>546</v>
      </c>
      <c r="E189" s="5" t="s">
        <v>546</v>
      </c>
      <c r="F189" s="5" t="s">
        <v>567</v>
      </c>
      <c r="G189" s="5" t="s">
        <v>595</v>
      </c>
      <c r="H189" s="5" t="s">
        <v>595</v>
      </c>
    </row>
    <row r="190" spans="4:8" x14ac:dyDescent="0.25">
      <c r="D190" s="5" t="s">
        <v>596</v>
      </c>
      <c r="E190" s="5" t="s">
        <v>596</v>
      </c>
      <c r="F190" s="5" t="s">
        <v>568</v>
      </c>
      <c r="G190" s="5" t="s">
        <v>597</v>
      </c>
      <c r="H190" s="5" t="s">
        <v>597</v>
      </c>
    </row>
    <row r="191" spans="4:8" x14ac:dyDescent="0.25">
      <c r="D191" s="5" t="s">
        <v>598</v>
      </c>
      <c r="E191" s="5" t="s">
        <v>598</v>
      </c>
      <c r="F191" s="5" t="s">
        <v>569</v>
      </c>
      <c r="G191" s="5" t="s">
        <v>599</v>
      </c>
      <c r="H191" s="5" t="s">
        <v>599</v>
      </c>
    </row>
    <row r="192" spans="4:8" x14ac:dyDescent="0.25">
      <c r="D192" s="5" t="s">
        <v>547</v>
      </c>
      <c r="E192" s="5" t="s">
        <v>547</v>
      </c>
      <c r="F192" s="5" t="s">
        <v>570</v>
      </c>
      <c r="G192" s="5" t="s">
        <v>600</v>
      </c>
      <c r="H192" s="5" t="s">
        <v>600</v>
      </c>
    </row>
    <row r="193" spans="4:8" x14ac:dyDescent="0.25">
      <c r="D193" s="5" t="s">
        <v>548</v>
      </c>
      <c r="E193" s="5" t="s">
        <v>548</v>
      </c>
      <c r="F193" s="5" t="s">
        <v>571</v>
      </c>
      <c r="G193" s="5" t="s">
        <v>601</v>
      </c>
      <c r="H193" s="5" t="s">
        <v>601</v>
      </c>
    </row>
    <row r="194" spans="4:8" x14ac:dyDescent="0.25">
      <c r="D194" s="5" t="s">
        <v>602</v>
      </c>
      <c r="E194" s="5" t="s">
        <v>602</v>
      </c>
      <c r="F194" s="5" t="s">
        <v>572</v>
      </c>
      <c r="G194" s="5" t="s">
        <v>603</v>
      </c>
      <c r="H194" s="5" t="s">
        <v>603</v>
      </c>
    </row>
    <row r="195" spans="4:8" x14ac:dyDescent="0.25">
      <c r="D195" s="5" t="s">
        <v>604</v>
      </c>
      <c r="E195" s="5" t="s">
        <v>604</v>
      </c>
      <c r="F195" s="5" t="s">
        <v>573</v>
      </c>
      <c r="G195" s="5" t="s">
        <v>605</v>
      </c>
      <c r="H195" s="5" t="s">
        <v>605</v>
      </c>
    </row>
    <row r="196" spans="4:8" x14ac:dyDescent="0.25">
      <c r="D196" s="5" t="s">
        <v>550</v>
      </c>
      <c r="E196" s="5" t="s">
        <v>550</v>
      </c>
      <c r="F196" s="5" t="s">
        <v>574</v>
      </c>
      <c r="G196" s="5" t="s">
        <v>606</v>
      </c>
      <c r="H196" s="5" t="s">
        <v>606</v>
      </c>
    </row>
    <row r="197" spans="4:8" x14ac:dyDescent="0.25">
      <c r="D197" s="5" t="s">
        <v>551</v>
      </c>
      <c r="E197" s="5" t="s">
        <v>551</v>
      </c>
      <c r="F197" s="5" t="s">
        <v>575</v>
      </c>
      <c r="G197" s="5" t="s">
        <v>607</v>
      </c>
      <c r="H197" s="5" t="s">
        <v>607</v>
      </c>
    </row>
    <row r="198" spans="4:8" x14ac:dyDescent="0.25">
      <c r="D198" s="5" t="s">
        <v>393</v>
      </c>
      <c r="E198" s="5" t="s">
        <v>393</v>
      </c>
      <c r="F198" s="5" t="s">
        <v>576</v>
      </c>
      <c r="G198" s="5" t="s">
        <v>608</v>
      </c>
      <c r="H198" s="5" t="s">
        <v>608</v>
      </c>
    </row>
    <row r="199" spans="4:8" x14ac:dyDescent="0.25">
      <c r="D199" s="5" t="s">
        <v>394</v>
      </c>
      <c r="E199" s="5" t="s">
        <v>394</v>
      </c>
      <c r="F199" s="5" t="s">
        <v>577</v>
      </c>
      <c r="G199" s="5" t="s">
        <v>609</v>
      </c>
      <c r="H199" s="5" t="s">
        <v>609</v>
      </c>
    </row>
    <row r="200" spans="4:8" x14ac:dyDescent="0.25">
      <c r="D200" s="5" t="s">
        <v>552</v>
      </c>
      <c r="E200" s="5" t="s">
        <v>552</v>
      </c>
      <c r="F200" s="5" t="s">
        <v>578</v>
      </c>
      <c r="G200" s="5" t="s">
        <v>610</v>
      </c>
      <c r="H200" s="5" t="s">
        <v>610</v>
      </c>
    </row>
    <row r="201" spans="4:8" x14ac:dyDescent="0.25">
      <c r="D201" s="5" t="s">
        <v>553</v>
      </c>
      <c r="E201" s="5" t="s">
        <v>553</v>
      </c>
      <c r="F201" s="5" t="s">
        <v>579</v>
      </c>
      <c r="G201" s="5" t="s">
        <v>611</v>
      </c>
      <c r="H201" s="5" t="s">
        <v>611</v>
      </c>
    </row>
    <row r="202" spans="4:8" x14ac:dyDescent="0.25">
      <c r="D202" s="5" t="s">
        <v>554</v>
      </c>
      <c r="E202" s="5" t="s">
        <v>554</v>
      </c>
      <c r="F202" s="5" t="s">
        <v>580</v>
      </c>
      <c r="G202" s="5" t="s">
        <v>612</v>
      </c>
      <c r="H202" s="5" t="s">
        <v>612</v>
      </c>
    </row>
    <row r="203" spans="4:8" x14ac:dyDescent="0.25">
      <c r="D203" s="5" t="s">
        <v>555</v>
      </c>
      <c r="E203" s="5" t="s">
        <v>555</v>
      </c>
      <c r="F203" s="5" t="s">
        <v>583</v>
      </c>
      <c r="G203" s="5" t="s">
        <v>613</v>
      </c>
      <c r="H203" s="5" t="s">
        <v>613</v>
      </c>
    </row>
    <row r="204" spans="4:8" x14ac:dyDescent="0.25">
      <c r="D204" s="5" t="s">
        <v>556</v>
      </c>
      <c r="E204" s="5" t="s">
        <v>556</v>
      </c>
      <c r="F204" s="5" t="s">
        <v>584</v>
      </c>
      <c r="G204" s="5" t="s">
        <v>614</v>
      </c>
      <c r="H204" s="5" t="s">
        <v>614</v>
      </c>
    </row>
    <row r="205" spans="4:8" x14ac:dyDescent="0.25">
      <c r="D205" s="5" t="s">
        <v>582</v>
      </c>
      <c r="E205" s="5" t="s">
        <v>582</v>
      </c>
      <c r="F205" s="5" t="s">
        <v>585</v>
      </c>
      <c r="G205" s="5" t="s">
        <v>615</v>
      </c>
      <c r="H205" s="5" t="s">
        <v>615</v>
      </c>
    </row>
    <row r="206" spans="4:8" x14ac:dyDescent="0.25">
      <c r="D206" s="5" t="s">
        <v>395</v>
      </c>
      <c r="E206" s="5" t="s">
        <v>395</v>
      </c>
      <c r="F206" s="5" t="s">
        <v>587</v>
      </c>
      <c r="G206" s="5" t="s">
        <v>616</v>
      </c>
      <c r="H206" s="5" t="s">
        <v>616</v>
      </c>
    </row>
    <row r="207" spans="4:8" x14ac:dyDescent="0.25">
      <c r="D207" s="5" t="s">
        <v>557</v>
      </c>
      <c r="E207" s="5" t="s">
        <v>557</v>
      </c>
      <c r="F207" s="5" t="s">
        <v>452</v>
      </c>
      <c r="G207" s="5" t="s">
        <v>617</v>
      </c>
      <c r="H207" s="5" t="s">
        <v>617</v>
      </c>
    </row>
    <row r="208" spans="4:8" x14ac:dyDescent="0.25">
      <c r="D208" s="5" t="s">
        <v>558</v>
      </c>
      <c r="E208" s="5" t="s">
        <v>558</v>
      </c>
      <c r="F208" s="5" t="s">
        <v>454</v>
      </c>
      <c r="G208" s="5" t="s">
        <v>618</v>
      </c>
      <c r="H208" s="5" t="s">
        <v>618</v>
      </c>
    </row>
    <row r="209" spans="4:8" x14ac:dyDescent="0.25">
      <c r="D209" s="5" t="s">
        <v>559</v>
      </c>
      <c r="E209" s="5" t="s">
        <v>559</v>
      </c>
      <c r="F209" s="5" t="s">
        <v>456</v>
      </c>
      <c r="G209" s="5" t="s">
        <v>619</v>
      </c>
      <c r="H209" s="5" t="s">
        <v>619</v>
      </c>
    </row>
    <row r="210" spans="4:8" x14ac:dyDescent="0.25">
      <c r="D210" s="5" t="s">
        <v>582</v>
      </c>
      <c r="E210" s="5" t="s">
        <v>582</v>
      </c>
      <c r="F210" s="5" t="s">
        <v>590</v>
      </c>
      <c r="G210" s="5" t="s">
        <v>620</v>
      </c>
      <c r="H210" s="5" t="s">
        <v>620</v>
      </c>
    </row>
    <row r="211" spans="4:8" x14ac:dyDescent="0.25">
      <c r="D211" s="5" t="s">
        <v>395</v>
      </c>
      <c r="E211" s="5" t="s">
        <v>395</v>
      </c>
      <c r="F211" s="5" t="s">
        <v>591</v>
      </c>
      <c r="G211" s="5" t="s">
        <v>621</v>
      </c>
      <c r="H211" s="5" t="s">
        <v>621</v>
      </c>
    </row>
    <row r="212" spans="4:8" x14ac:dyDescent="0.25">
      <c r="D212" s="5" t="s">
        <v>560</v>
      </c>
      <c r="E212" s="5" t="s">
        <v>560</v>
      </c>
      <c r="F212" s="5" t="s">
        <v>592</v>
      </c>
      <c r="G212" s="5" t="s">
        <v>463</v>
      </c>
      <c r="H212" s="5" t="s">
        <v>463</v>
      </c>
    </row>
    <row r="213" spans="4:8" x14ac:dyDescent="0.25">
      <c r="D213" s="5" t="s">
        <v>622</v>
      </c>
      <c r="E213" s="5" t="s">
        <v>622</v>
      </c>
      <c r="F213" s="5" t="s">
        <v>593</v>
      </c>
      <c r="G213" s="5" t="s">
        <v>623</v>
      </c>
      <c r="H213" s="5" t="s">
        <v>623</v>
      </c>
    </row>
    <row r="214" spans="4:8" x14ac:dyDescent="0.25">
      <c r="D214" s="5" t="s">
        <v>561</v>
      </c>
      <c r="E214" s="5" t="s">
        <v>561</v>
      </c>
      <c r="F214" s="5" t="s">
        <v>594</v>
      </c>
      <c r="G214" s="5" t="s">
        <v>624</v>
      </c>
      <c r="H214" s="5" t="s">
        <v>624</v>
      </c>
    </row>
    <row r="215" spans="4:8" x14ac:dyDescent="0.25">
      <c r="D215" s="5" t="s">
        <v>562</v>
      </c>
      <c r="E215" s="5" t="s">
        <v>562</v>
      </c>
      <c r="F215" s="5" t="s">
        <v>595</v>
      </c>
      <c r="G215" s="5" t="s">
        <v>396</v>
      </c>
      <c r="H215" s="5" t="s">
        <v>396</v>
      </c>
    </row>
    <row r="216" spans="4:8" x14ac:dyDescent="0.25">
      <c r="D216" s="5" t="s">
        <v>563</v>
      </c>
      <c r="E216" s="5" t="s">
        <v>563</v>
      </c>
      <c r="F216" s="5" t="s">
        <v>597</v>
      </c>
      <c r="G216" s="5" t="s">
        <v>625</v>
      </c>
      <c r="H216" s="5" t="s">
        <v>625</v>
      </c>
    </row>
    <row r="217" spans="4:8" x14ac:dyDescent="0.25">
      <c r="D217" s="5" t="s">
        <v>626</v>
      </c>
      <c r="E217" s="5" t="s">
        <v>626</v>
      </c>
      <c r="F217" s="5" t="s">
        <v>599</v>
      </c>
      <c r="G217" s="5" t="s">
        <v>349</v>
      </c>
      <c r="H217" s="5" t="s">
        <v>349</v>
      </c>
    </row>
    <row r="218" spans="4:8" x14ac:dyDescent="0.25">
      <c r="D218" s="5" t="s">
        <v>566</v>
      </c>
      <c r="E218" s="5" t="s">
        <v>566</v>
      </c>
      <c r="F218" s="5" t="s">
        <v>600</v>
      </c>
      <c r="G218" s="5" t="s">
        <v>627</v>
      </c>
      <c r="H218" s="5" t="s">
        <v>627</v>
      </c>
    </row>
    <row r="219" spans="4:8" x14ac:dyDescent="0.25">
      <c r="D219" s="5" t="s">
        <v>628</v>
      </c>
      <c r="E219" s="5" t="s">
        <v>628</v>
      </c>
      <c r="F219" s="5" t="s">
        <v>601</v>
      </c>
      <c r="G219" s="5" t="s">
        <v>629</v>
      </c>
      <c r="H219" s="5" t="s">
        <v>629</v>
      </c>
    </row>
    <row r="220" spans="4:8" x14ac:dyDescent="0.25">
      <c r="D220" s="5" t="s">
        <v>567</v>
      </c>
      <c r="E220" s="5" t="s">
        <v>567</v>
      </c>
      <c r="F220" s="5" t="s">
        <v>603</v>
      </c>
      <c r="G220" s="5" t="s">
        <v>630</v>
      </c>
      <c r="H220" s="5" t="s">
        <v>630</v>
      </c>
    </row>
    <row r="221" spans="4:8" x14ac:dyDescent="0.25">
      <c r="D221" s="5" t="s">
        <v>568</v>
      </c>
      <c r="E221" s="5" t="s">
        <v>568</v>
      </c>
      <c r="F221" s="5" t="s">
        <v>605</v>
      </c>
      <c r="G221" s="5" t="s">
        <v>631</v>
      </c>
      <c r="H221" s="5" t="s">
        <v>631</v>
      </c>
    </row>
    <row r="222" spans="4:8" x14ac:dyDescent="0.25">
      <c r="D222" s="5" t="s">
        <v>569</v>
      </c>
      <c r="E222" s="5" t="s">
        <v>569</v>
      </c>
      <c r="F222" s="5" t="s">
        <v>606</v>
      </c>
      <c r="G222" s="5" t="s">
        <v>632</v>
      </c>
      <c r="H222" s="5" t="s">
        <v>632</v>
      </c>
    </row>
    <row r="223" spans="4:8" x14ac:dyDescent="0.25">
      <c r="D223" s="5" t="s">
        <v>570</v>
      </c>
      <c r="E223" s="5" t="s">
        <v>570</v>
      </c>
      <c r="F223" s="5" t="s">
        <v>607</v>
      </c>
      <c r="G223" s="5" t="s">
        <v>633</v>
      </c>
      <c r="H223" s="5" t="s">
        <v>633</v>
      </c>
    </row>
    <row r="224" spans="4:8" x14ac:dyDescent="0.25">
      <c r="D224" s="5" t="s">
        <v>571</v>
      </c>
      <c r="E224" s="5" t="s">
        <v>571</v>
      </c>
      <c r="F224" s="5" t="s">
        <v>608</v>
      </c>
      <c r="G224" s="5" t="s">
        <v>634</v>
      </c>
      <c r="H224" s="5" t="s">
        <v>634</v>
      </c>
    </row>
    <row r="225" spans="4:8" x14ac:dyDescent="0.25">
      <c r="D225" s="5" t="s">
        <v>572</v>
      </c>
      <c r="E225" s="5" t="s">
        <v>572</v>
      </c>
      <c r="F225" s="5" t="s">
        <v>609</v>
      </c>
      <c r="G225" s="5" t="s">
        <v>635</v>
      </c>
      <c r="H225" s="5" t="s">
        <v>635</v>
      </c>
    </row>
    <row r="226" spans="4:8" x14ac:dyDescent="0.25">
      <c r="D226" s="5" t="s">
        <v>573</v>
      </c>
      <c r="E226" s="5" t="s">
        <v>573</v>
      </c>
      <c r="F226" s="5" t="s">
        <v>610</v>
      </c>
      <c r="G226" s="5" t="s">
        <v>636</v>
      </c>
      <c r="H226" s="5" t="s">
        <v>636</v>
      </c>
    </row>
    <row r="227" spans="4:8" x14ac:dyDescent="0.25">
      <c r="D227" s="5" t="s">
        <v>574</v>
      </c>
      <c r="E227" s="5" t="s">
        <v>574</v>
      </c>
      <c r="F227" s="5" t="s">
        <v>611</v>
      </c>
      <c r="G227" s="5" t="s">
        <v>637</v>
      </c>
      <c r="H227" s="5" t="s">
        <v>637</v>
      </c>
    </row>
    <row r="228" spans="4:8" x14ac:dyDescent="0.25">
      <c r="D228" s="5" t="s">
        <v>575</v>
      </c>
      <c r="E228" s="5" t="s">
        <v>575</v>
      </c>
      <c r="F228" s="5" t="s">
        <v>612</v>
      </c>
      <c r="G228" s="5" t="s">
        <v>638</v>
      </c>
      <c r="H228" s="5" t="s">
        <v>638</v>
      </c>
    </row>
    <row r="229" spans="4:8" x14ac:dyDescent="0.25">
      <c r="D229" s="5" t="s">
        <v>576</v>
      </c>
      <c r="E229" s="5" t="s">
        <v>576</v>
      </c>
      <c r="F229" s="5" t="s">
        <v>613</v>
      </c>
      <c r="G229" s="5" t="s">
        <v>639</v>
      </c>
      <c r="H229" s="5" t="s">
        <v>639</v>
      </c>
    </row>
    <row r="230" spans="4:8" x14ac:dyDescent="0.25">
      <c r="D230" s="5" t="s">
        <v>577</v>
      </c>
      <c r="E230" s="5" t="s">
        <v>577</v>
      </c>
      <c r="F230" s="5" t="s">
        <v>614</v>
      </c>
      <c r="G230" s="5" t="s">
        <v>640</v>
      </c>
      <c r="H230" s="5" t="s">
        <v>640</v>
      </c>
    </row>
    <row r="231" spans="4:8" x14ac:dyDescent="0.25">
      <c r="D231" s="5" t="s">
        <v>578</v>
      </c>
      <c r="E231" s="5" t="s">
        <v>578</v>
      </c>
      <c r="F231" s="5" t="s">
        <v>615</v>
      </c>
      <c r="G231" s="5" t="s">
        <v>641</v>
      </c>
      <c r="H231" s="5" t="s">
        <v>641</v>
      </c>
    </row>
    <row r="232" spans="4:8" x14ac:dyDescent="0.25">
      <c r="D232" s="5" t="s">
        <v>579</v>
      </c>
      <c r="E232" s="5" t="s">
        <v>579</v>
      </c>
      <c r="F232" s="5" t="s">
        <v>616</v>
      </c>
      <c r="G232" s="5" t="s">
        <v>642</v>
      </c>
      <c r="H232" s="5" t="s">
        <v>642</v>
      </c>
    </row>
    <row r="233" spans="4:8" x14ac:dyDescent="0.25">
      <c r="D233" s="5" t="s">
        <v>580</v>
      </c>
      <c r="E233" s="5" t="s">
        <v>580</v>
      </c>
      <c r="F233" s="5" t="s">
        <v>617</v>
      </c>
      <c r="G233" s="5" t="s">
        <v>643</v>
      </c>
      <c r="H233" s="5" t="s">
        <v>643</v>
      </c>
    </row>
    <row r="234" spans="4:8" x14ac:dyDescent="0.25">
      <c r="D234" s="5" t="s">
        <v>583</v>
      </c>
      <c r="E234" s="5" t="s">
        <v>583</v>
      </c>
      <c r="F234" s="5" t="s">
        <v>618</v>
      </c>
      <c r="G234" s="5" t="s">
        <v>644</v>
      </c>
      <c r="H234" s="5" t="s">
        <v>644</v>
      </c>
    </row>
    <row r="235" spans="4:8" x14ac:dyDescent="0.25">
      <c r="D235" s="5" t="s">
        <v>584</v>
      </c>
      <c r="E235" s="5" t="s">
        <v>584</v>
      </c>
      <c r="F235" s="5" t="s">
        <v>619</v>
      </c>
      <c r="G235" s="5" t="s">
        <v>645</v>
      </c>
      <c r="H235" s="5" t="s">
        <v>645</v>
      </c>
    </row>
    <row r="236" spans="4:8" x14ac:dyDescent="0.25">
      <c r="D236" s="5" t="s">
        <v>585</v>
      </c>
      <c r="E236" s="5" t="s">
        <v>585</v>
      </c>
      <c r="F236" s="5" t="s">
        <v>620</v>
      </c>
      <c r="G236" s="5" t="s">
        <v>646</v>
      </c>
      <c r="H236" s="5" t="s">
        <v>646</v>
      </c>
    </row>
    <row r="237" spans="4:8" x14ac:dyDescent="0.25">
      <c r="D237" s="5" t="s">
        <v>587</v>
      </c>
      <c r="E237" s="5" t="s">
        <v>587</v>
      </c>
      <c r="F237" s="5" t="s">
        <v>621</v>
      </c>
      <c r="G237" s="5" t="s">
        <v>647</v>
      </c>
      <c r="H237" s="5" t="s">
        <v>647</v>
      </c>
    </row>
    <row r="238" spans="4:8" x14ac:dyDescent="0.25">
      <c r="D238" s="5" t="s">
        <v>452</v>
      </c>
      <c r="E238" s="5" t="s">
        <v>452</v>
      </c>
      <c r="F238" s="5" t="s">
        <v>463</v>
      </c>
      <c r="G238" s="5" t="s">
        <v>648</v>
      </c>
      <c r="H238" s="5" t="s">
        <v>648</v>
      </c>
    </row>
    <row r="239" spans="4:8" x14ac:dyDescent="0.25">
      <c r="D239" s="5" t="s">
        <v>649</v>
      </c>
      <c r="E239" s="5" t="s">
        <v>649</v>
      </c>
      <c r="F239" s="5" t="s">
        <v>623</v>
      </c>
      <c r="G239" s="5" t="s">
        <v>650</v>
      </c>
      <c r="H239" s="5" t="s">
        <v>650</v>
      </c>
    </row>
    <row r="240" spans="4:8" x14ac:dyDescent="0.25">
      <c r="D240" s="5" t="s">
        <v>651</v>
      </c>
      <c r="E240" s="5" t="s">
        <v>651</v>
      </c>
      <c r="F240" s="5" t="s">
        <v>624</v>
      </c>
      <c r="G240" s="5" t="s">
        <v>652</v>
      </c>
      <c r="H240" s="5" t="s">
        <v>652</v>
      </c>
    </row>
    <row r="241" spans="4:8" x14ac:dyDescent="0.25">
      <c r="D241" s="5" t="s">
        <v>454</v>
      </c>
      <c r="E241" s="5" t="s">
        <v>454</v>
      </c>
      <c r="F241" s="5" t="s">
        <v>396</v>
      </c>
      <c r="G241" s="5" t="s">
        <v>653</v>
      </c>
      <c r="H241" s="5" t="s">
        <v>653</v>
      </c>
    </row>
    <row r="242" spans="4:8" x14ac:dyDescent="0.25">
      <c r="D242" s="5" t="s">
        <v>456</v>
      </c>
      <c r="E242" s="5" t="s">
        <v>456</v>
      </c>
      <c r="F242" s="5" t="s">
        <v>625</v>
      </c>
      <c r="G242" s="5" t="s">
        <v>654</v>
      </c>
      <c r="H242" s="5" t="s">
        <v>654</v>
      </c>
    </row>
    <row r="243" spans="4:8" ht="30" x14ac:dyDescent="0.25">
      <c r="D243" s="5" t="s">
        <v>458</v>
      </c>
      <c r="E243" s="5" t="s">
        <v>458</v>
      </c>
      <c r="F243" s="5" t="s">
        <v>465</v>
      </c>
      <c r="G243" s="5" t="s">
        <v>655</v>
      </c>
      <c r="H243" s="5" t="s">
        <v>655</v>
      </c>
    </row>
    <row r="244" spans="4:8" x14ac:dyDescent="0.25">
      <c r="D244" s="5" t="s">
        <v>656</v>
      </c>
      <c r="E244" s="5" t="s">
        <v>656</v>
      </c>
      <c r="F244" s="5" t="s">
        <v>349</v>
      </c>
      <c r="G244" s="5" t="s">
        <v>657</v>
      </c>
      <c r="H244" s="5" t="s">
        <v>657</v>
      </c>
    </row>
    <row r="245" spans="4:8" x14ac:dyDescent="0.25">
      <c r="D245" s="5" t="s">
        <v>590</v>
      </c>
      <c r="E245" s="5" t="s">
        <v>590</v>
      </c>
      <c r="F245" s="5" t="s">
        <v>627</v>
      </c>
      <c r="G245" s="5" t="s">
        <v>658</v>
      </c>
      <c r="H245" s="5" t="s">
        <v>658</v>
      </c>
    </row>
    <row r="246" spans="4:8" x14ac:dyDescent="0.25">
      <c r="D246" s="5" t="s">
        <v>591</v>
      </c>
      <c r="E246" s="5" t="s">
        <v>591</v>
      </c>
      <c r="F246" s="5" t="s">
        <v>629</v>
      </c>
      <c r="G246" s="5" t="s">
        <v>659</v>
      </c>
      <c r="H246" s="5" t="s">
        <v>659</v>
      </c>
    </row>
    <row r="247" spans="4:8" x14ac:dyDescent="0.25">
      <c r="D247" s="5" t="s">
        <v>592</v>
      </c>
      <c r="E247" s="5" t="s">
        <v>592</v>
      </c>
      <c r="F247" s="5" t="s">
        <v>630</v>
      </c>
      <c r="G247" s="5" t="s">
        <v>660</v>
      </c>
      <c r="H247" s="5" t="s">
        <v>660</v>
      </c>
    </row>
    <row r="248" spans="4:8" x14ac:dyDescent="0.25">
      <c r="D248" s="5" t="s">
        <v>593</v>
      </c>
      <c r="E248" s="5" t="s">
        <v>593</v>
      </c>
      <c r="F248" s="5" t="s">
        <v>631</v>
      </c>
      <c r="G248" s="5" t="s">
        <v>661</v>
      </c>
      <c r="H248" s="5" t="s">
        <v>661</v>
      </c>
    </row>
    <row r="249" spans="4:8" x14ac:dyDescent="0.25">
      <c r="D249" s="5" t="s">
        <v>594</v>
      </c>
      <c r="E249" s="5" t="s">
        <v>594</v>
      </c>
      <c r="F249" s="5" t="s">
        <v>632</v>
      </c>
      <c r="G249" s="5" t="s">
        <v>662</v>
      </c>
      <c r="H249" s="5" t="s">
        <v>662</v>
      </c>
    </row>
    <row r="250" spans="4:8" x14ac:dyDescent="0.25">
      <c r="D250" s="5" t="s">
        <v>595</v>
      </c>
      <c r="E250" s="5" t="s">
        <v>595</v>
      </c>
      <c r="F250" s="5" t="s">
        <v>633</v>
      </c>
      <c r="G250" s="5" t="s">
        <v>663</v>
      </c>
      <c r="H250" s="5" t="s">
        <v>663</v>
      </c>
    </row>
    <row r="251" spans="4:8" x14ac:dyDescent="0.25">
      <c r="D251" s="5" t="s">
        <v>597</v>
      </c>
      <c r="E251" s="5" t="s">
        <v>597</v>
      </c>
      <c r="F251" s="5" t="s">
        <v>634</v>
      </c>
      <c r="G251" s="5" t="s">
        <v>664</v>
      </c>
      <c r="H251" s="5" t="s">
        <v>664</v>
      </c>
    </row>
    <row r="252" spans="4:8" x14ac:dyDescent="0.25">
      <c r="D252" s="5" t="s">
        <v>599</v>
      </c>
      <c r="E252" s="5" t="s">
        <v>599</v>
      </c>
      <c r="F252" s="5" t="s">
        <v>635</v>
      </c>
      <c r="G252" s="5" t="s">
        <v>665</v>
      </c>
      <c r="H252" s="5" t="s">
        <v>665</v>
      </c>
    </row>
    <row r="253" spans="4:8" x14ac:dyDescent="0.25">
      <c r="D253" s="5" t="s">
        <v>600</v>
      </c>
      <c r="E253" s="5" t="s">
        <v>600</v>
      </c>
      <c r="F253" s="5" t="s">
        <v>636</v>
      </c>
      <c r="G253" s="5" t="s">
        <v>666</v>
      </c>
      <c r="H253" s="5" t="s">
        <v>666</v>
      </c>
    </row>
    <row r="254" spans="4:8" x14ac:dyDescent="0.25">
      <c r="D254" s="5" t="s">
        <v>601</v>
      </c>
      <c r="E254" s="5" t="s">
        <v>601</v>
      </c>
      <c r="F254" s="5" t="s">
        <v>637</v>
      </c>
      <c r="G254" s="5" t="s">
        <v>667</v>
      </c>
      <c r="H254" s="5" t="s">
        <v>667</v>
      </c>
    </row>
    <row r="255" spans="4:8" x14ac:dyDescent="0.25">
      <c r="D255" s="5" t="s">
        <v>603</v>
      </c>
      <c r="E255" s="5" t="s">
        <v>603</v>
      </c>
      <c r="F255" s="5" t="s">
        <v>638</v>
      </c>
      <c r="G255" s="5" t="s">
        <v>668</v>
      </c>
      <c r="H255" s="5" t="s">
        <v>668</v>
      </c>
    </row>
    <row r="256" spans="4:8" x14ac:dyDescent="0.25">
      <c r="D256" s="5" t="s">
        <v>605</v>
      </c>
      <c r="E256" s="5" t="s">
        <v>605</v>
      </c>
      <c r="F256" s="5" t="s">
        <v>639</v>
      </c>
      <c r="G256" s="5" t="s">
        <v>669</v>
      </c>
      <c r="H256" s="5" t="s">
        <v>669</v>
      </c>
    </row>
    <row r="257" spans="4:8" x14ac:dyDescent="0.25">
      <c r="D257" s="5" t="s">
        <v>606</v>
      </c>
      <c r="E257" s="5" t="s">
        <v>606</v>
      </c>
      <c r="F257" s="5" t="s">
        <v>640</v>
      </c>
      <c r="G257" s="5" t="s">
        <v>670</v>
      </c>
      <c r="H257" s="5" t="s">
        <v>670</v>
      </c>
    </row>
    <row r="258" spans="4:8" x14ac:dyDescent="0.25">
      <c r="D258" s="5" t="s">
        <v>607</v>
      </c>
      <c r="E258" s="5" t="s">
        <v>607</v>
      </c>
      <c r="F258" s="5" t="s">
        <v>641</v>
      </c>
      <c r="G258" s="5" t="s">
        <v>671</v>
      </c>
      <c r="H258" s="5" t="s">
        <v>671</v>
      </c>
    </row>
    <row r="259" spans="4:8" x14ac:dyDescent="0.25">
      <c r="D259" s="5" t="s">
        <v>608</v>
      </c>
      <c r="E259" s="5" t="s">
        <v>608</v>
      </c>
      <c r="F259" s="5" t="s">
        <v>642</v>
      </c>
      <c r="G259" s="5" t="s">
        <v>672</v>
      </c>
      <c r="H259" s="5" t="s">
        <v>672</v>
      </c>
    </row>
    <row r="260" spans="4:8" x14ac:dyDescent="0.25">
      <c r="D260" s="5" t="s">
        <v>609</v>
      </c>
      <c r="E260" s="5" t="s">
        <v>609</v>
      </c>
      <c r="F260" s="5" t="s">
        <v>643</v>
      </c>
      <c r="G260" s="5" t="s">
        <v>673</v>
      </c>
      <c r="H260" s="5" t="s">
        <v>673</v>
      </c>
    </row>
    <row r="261" spans="4:8" x14ac:dyDescent="0.25">
      <c r="D261" s="5" t="s">
        <v>610</v>
      </c>
      <c r="E261" s="5" t="s">
        <v>610</v>
      </c>
      <c r="F261" s="5" t="s">
        <v>644</v>
      </c>
      <c r="G261" s="5" t="s">
        <v>674</v>
      </c>
      <c r="H261" s="5" t="s">
        <v>674</v>
      </c>
    </row>
    <row r="262" spans="4:8" x14ac:dyDescent="0.25">
      <c r="D262" s="5" t="s">
        <v>675</v>
      </c>
      <c r="E262" s="5" t="s">
        <v>675</v>
      </c>
      <c r="F262" s="5" t="s">
        <v>645</v>
      </c>
      <c r="G262" s="5" t="s">
        <v>676</v>
      </c>
      <c r="H262" s="5" t="s">
        <v>676</v>
      </c>
    </row>
    <row r="263" spans="4:8" x14ac:dyDescent="0.25">
      <c r="D263" s="5" t="s">
        <v>611</v>
      </c>
      <c r="E263" s="5" t="s">
        <v>611</v>
      </c>
      <c r="F263" s="5" t="s">
        <v>646</v>
      </c>
      <c r="G263" s="5" t="s">
        <v>677</v>
      </c>
      <c r="H263" s="5" t="s">
        <v>677</v>
      </c>
    </row>
    <row r="264" spans="4:8" x14ac:dyDescent="0.25">
      <c r="D264" s="5" t="s">
        <v>612</v>
      </c>
      <c r="E264" s="5" t="s">
        <v>612</v>
      </c>
      <c r="F264" s="5" t="s">
        <v>647</v>
      </c>
      <c r="G264" s="5" t="s">
        <v>678</v>
      </c>
      <c r="H264" s="5" t="s">
        <v>678</v>
      </c>
    </row>
    <row r="265" spans="4:8" x14ac:dyDescent="0.25">
      <c r="D265" s="5" t="s">
        <v>613</v>
      </c>
      <c r="E265" s="5" t="s">
        <v>613</v>
      </c>
      <c r="F265" s="5" t="s">
        <v>648</v>
      </c>
      <c r="G265" s="5" t="s">
        <v>679</v>
      </c>
      <c r="H265" s="5" t="s">
        <v>679</v>
      </c>
    </row>
    <row r="266" spans="4:8" x14ac:dyDescent="0.25">
      <c r="D266" s="5" t="s">
        <v>614</v>
      </c>
      <c r="E266" s="5" t="s">
        <v>614</v>
      </c>
      <c r="F266" s="5" t="s">
        <v>650</v>
      </c>
      <c r="G266" s="5" t="s">
        <v>680</v>
      </c>
      <c r="H266" s="5" t="s">
        <v>680</v>
      </c>
    </row>
    <row r="267" spans="4:8" x14ac:dyDescent="0.25">
      <c r="D267" s="5" t="s">
        <v>615</v>
      </c>
      <c r="E267" s="5" t="s">
        <v>615</v>
      </c>
      <c r="F267" s="5" t="s">
        <v>652</v>
      </c>
      <c r="G267" s="5" t="s">
        <v>681</v>
      </c>
      <c r="H267" s="5" t="s">
        <v>681</v>
      </c>
    </row>
    <row r="268" spans="4:8" x14ac:dyDescent="0.25">
      <c r="D268" s="5" t="s">
        <v>616</v>
      </c>
      <c r="E268" s="5" t="s">
        <v>616</v>
      </c>
      <c r="F268" s="5" t="s">
        <v>653</v>
      </c>
      <c r="G268" s="5" t="s">
        <v>682</v>
      </c>
      <c r="H268" s="5" t="s">
        <v>682</v>
      </c>
    </row>
    <row r="269" spans="4:8" x14ac:dyDescent="0.25">
      <c r="D269" s="5" t="s">
        <v>617</v>
      </c>
      <c r="E269" s="5" t="s">
        <v>617</v>
      </c>
      <c r="F269" s="5" t="s">
        <v>654</v>
      </c>
      <c r="G269" s="5" t="s">
        <v>683</v>
      </c>
      <c r="H269" s="5" t="s">
        <v>683</v>
      </c>
    </row>
    <row r="270" spans="4:8" x14ac:dyDescent="0.25">
      <c r="D270" s="5" t="s">
        <v>618</v>
      </c>
      <c r="E270" s="5" t="s">
        <v>618</v>
      </c>
      <c r="F270" s="5" t="s">
        <v>655</v>
      </c>
      <c r="G270" s="5" t="s">
        <v>684</v>
      </c>
      <c r="H270" s="5" t="s">
        <v>684</v>
      </c>
    </row>
    <row r="271" spans="4:8" x14ac:dyDescent="0.25">
      <c r="D271" s="5" t="s">
        <v>619</v>
      </c>
      <c r="E271" s="5" t="s">
        <v>619</v>
      </c>
      <c r="F271" s="5" t="s">
        <v>657</v>
      </c>
      <c r="G271" s="5" t="s">
        <v>685</v>
      </c>
      <c r="H271" s="5" t="s">
        <v>685</v>
      </c>
    </row>
    <row r="272" spans="4:8" x14ac:dyDescent="0.25">
      <c r="D272" s="5" t="s">
        <v>620</v>
      </c>
      <c r="E272" s="5" t="s">
        <v>620</v>
      </c>
      <c r="F272" s="5" t="s">
        <v>658</v>
      </c>
      <c r="G272" s="5" t="s">
        <v>686</v>
      </c>
      <c r="H272" s="5" t="s">
        <v>686</v>
      </c>
    </row>
    <row r="273" spans="4:8" x14ac:dyDescent="0.25">
      <c r="D273" s="5" t="s">
        <v>621</v>
      </c>
      <c r="E273" s="5" t="s">
        <v>621</v>
      </c>
      <c r="F273" s="5" t="s">
        <v>659</v>
      </c>
      <c r="G273" s="5" t="s">
        <v>687</v>
      </c>
      <c r="H273" s="5" t="s">
        <v>687</v>
      </c>
    </row>
    <row r="274" spans="4:8" x14ac:dyDescent="0.25">
      <c r="D274" s="5" t="s">
        <v>463</v>
      </c>
      <c r="E274" s="5" t="s">
        <v>463</v>
      </c>
      <c r="F274" s="5" t="s">
        <v>660</v>
      </c>
      <c r="G274" s="5" t="s">
        <v>688</v>
      </c>
      <c r="H274" s="5" t="s">
        <v>688</v>
      </c>
    </row>
    <row r="275" spans="4:8" x14ac:dyDescent="0.25">
      <c r="D275" s="5" t="s">
        <v>623</v>
      </c>
      <c r="E275" s="5" t="s">
        <v>623</v>
      </c>
      <c r="F275" s="5" t="s">
        <v>661</v>
      </c>
      <c r="G275" s="5" t="s">
        <v>689</v>
      </c>
      <c r="H275" s="5" t="s">
        <v>689</v>
      </c>
    </row>
    <row r="276" spans="4:8" x14ac:dyDescent="0.25">
      <c r="D276" s="5" t="s">
        <v>624</v>
      </c>
      <c r="E276" s="5" t="s">
        <v>624</v>
      </c>
      <c r="F276" s="5" t="s">
        <v>662</v>
      </c>
      <c r="G276" s="5" t="s">
        <v>690</v>
      </c>
      <c r="H276" s="5" t="s">
        <v>690</v>
      </c>
    </row>
    <row r="277" spans="4:8" x14ac:dyDescent="0.25">
      <c r="D277" s="5" t="s">
        <v>396</v>
      </c>
      <c r="E277" s="5" t="s">
        <v>396</v>
      </c>
      <c r="F277" s="5" t="s">
        <v>663</v>
      </c>
      <c r="G277" s="5" t="s">
        <v>691</v>
      </c>
      <c r="H277" s="5" t="s">
        <v>691</v>
      </c>
    </row>
    <row r="278" spans="4:8" x14ac:dyDescent="0.25">
      <c r="D278" s="5" t="s">
        <v>625</v>
      </c>
      <c r="E278" s="5" t="s">
        <v>625</v>
      </c>
      <c r="F278" s="5" t="s">
        <v>664</v>
      </c>
      <c r="G278" s="5" t="s">
        <v>692</v>
      </c>
      <c r="H278" s="5" t="s">
        <v>692</v>
      </c>
    </row>
    <row r="279" spans="4:8" x14ac:dyDescent="0.25">
      <c r="D279" s="5" t="s">
        <v>349</v>
      </c>
      <c r="E279" s="5" t="s">
        <v>349</v>
      </c>
      <c r="F279" s="5" t="s">
        <v>665</v>
      </c>
      <c r="G279" s="5" t="s">
        <v>693</v>
      </c>
      <c r="H279" s="5" t="s">
        <v>693</v>
      </c>
    </row>
    <row r="280" spans="4:8" x14ac:dyDescent="0.25">
      <c r="D280" s="5" t="s">
        <v>632</v>
      </c>
      <c r="E280" s="5" t="s">
        <v>632</v>
      </c>
      <c r="F280" s="5" t="s">
        <v>666</v>
      </c>
      <c r="G280" s="5" t="s">
        <v>694</v>
      </c>
      <c r="H280" s="5" t="s">
        <v>694</v>
      </c>
    </row>
    <row r="281" spans="4:8" x14ac:dyDescent="0.25">
      <c r="D281" s="5" t="s">
        <v>695</v>
      </c>
      <c r="E281" s="5" t="s">
        <v>695</v>
      </c>
      <c r="F281" s="5" t="s">
        <v>667</v>
      </c>
      <c r="G281" s="5" t="s">
        <v>696</v>
      </c>
      <c r="H281" s="5" t="s">
        <v>696</v>
      </c>
    </row>
    <row r="282" spans="4:8" x14ac:dyDescent="0.25">
      <c r="D282" s="5" t="s">
        <v>697</v>
      </c>
      <c r="E282" s="5" t="s">
        <v>697</v>
      </c>
      <c r="F282" s="5" t="s">
        <v>668</v>
      </c>
      <c r="G282" s="5" t="s">
        <v>698</v>
      </c>
      <c r="H282" s="5" t="s">
        <v>698</v>
      </c>
    </row>
    <row r="283" spans="4:8" x14ac:dyDescent="0.25">
      <c r="D283" s="5" t="s">
        <v>699</v>
      </c>
      <c r="E283" s="5" t="s">
        <v>699</v>
      </c>
      <c r="F283" s="5" t="s">
        <v>669</v>
      </c>
      <c r="G283" s="5" t="s">
        <v>700</v>
      </c>
      <c r="H283" s="5" t="s">
        <v>700</v>
      </c>
    </row>
    <row r="284" spans="4:8" x14ac:dyDescent="0.25">
      <c r="D284" s="5" t="s">
        <v>701</v>
      </c>
      <c r="E284" s="5" t="s">
        <v>701</v>
      </c>
      <c r="F284" s="5" t="s">
        <v>670</v>
      </c>
      <c r="G284" s="5" t="s">
        <v>702</v>
      </c>
      <c r="H284" s="5" t="s">
        <v>702</v>
      </c>
    </row>
    <row r="285" spans="4:8" x14ac:dyDescent="0.25">
      <c r="D285" s="5" t="s">
        <v>703</v>
      </c>
      <c r="E285" s="5" t="s">
        <v>703</v>
      </c>
      <c r="F285" s="5" t="s">
        <v>671</v>
      </c>
      <c r="G285" s="5" t="s">
        <v>704</v>
      </c>
      <c r="H285" s="5" t="s">
        <v>704</v>
      </c>
    </row>
    <row r="286" spans="4:8" x14ac:dyDescent="0.25">
      <c r="D286" s="5" t="s">
        <v>705</v>
      </c>
      <c r="E286" s="5" t="s">
        <v>705</v>
      </c>
      <c r="F286" s="5" t="s">
        <v>672</v>
      </c>
      <c r="G286" s="5" t="s">
        <v>706</v>
      </c>
      <c r="H286" s="5" t="s">
        <v>706</v>
      </c>
    </row>
    <row r="287" spans="4:8" x14ac:dyDescent="0.25">
      <c r="D287" s="5" t="s">
        <v>707</v>
      </c>
      <c r="E287" s="5" t="s">
        <v>707</v>
      </c>
      <c r="F287" s="5" t="s">
        <v>673</v>
      </c>
      <c r="G287" s="5" t="s">
        <v>708</v>
      </c>
      <c r="H287" s="5" t="s">
        <v>708</v>
      </c>
    </row>
    <row r="288" spans="4:8" x14ac:dyDescent="0.25">
      <c r="D288" s="5" t="s">
        <v>709</v>
      </c>
      <c r="E288" s="5" t="s">
        <v>709</v>
      </c>
      <c r="F288" s="5" t="s">
        <v>674</v>
      </c>
      <c r="G288" s="5" t="s">
        <v>710</v>
      </c>
      <c r="H288" s="5" t="s">
        <v>710</v>
      </c>
    </row>
    <row r="289" spans="4:8" x14ac:dyDescent="0.25">
      <c r="D289" s="5" t="s">
        <v>633</v>
      </c>
      <c r="E289" s="5" t="s">
        <v>633</v>
      </c>
      <c r="F289" s="5" t="s">
        <v>676</v>
      </c>
      <c r="G289" s="5" t="s">
        <v>711</v>
      </c>
      <c r="H289" s="5" t="s">
        <v>711</v>
      </c>
    </row>
    <row r="290" spans="4:8" x14ac:dyDescent="0.25">
      <c r="D290" s="5" t="s">
        <v>634</v>
      </c>
      <c r="E290" s="5" t="s">
        <v>634</v>
      </c>
      <c r="F290" s="5" t="s">
        <v>677</v>
      </c>
      <c r="G290" s="5" t="s">
        <v>712</v>
      </c>
      <c r="H290" s="5" t="s">
        <v>712</v>
      </c>
    </row>
    <row r="291" spans="4:8" x14ac:dyDescent="0.25">
      <c r="D291" s="5" t="s">
        <v>635</v>
      </c>
      <c r="E291" s="5" t="s">
        <v>635</v>
      </c>
      <c r="F291" s="5" t="s">
        <v>678</v>
      </c>
      <c r="G291" s="5" t="s">
        <v>713</v>
      </c>
      <c r="H291" s="5" t="s">
        <v>713</v>
      </c>
    </row>
    <row r="292" spans="4:8" x14ac:dyDescent="0.25">
      <c r="D292" s="5" t="s">
        <v>636</v>
      </c>
      <c r="E292" s="5" t="s">
        <v>636</v>
      </c>
      <c r="F292" s="5" t="s">
        <v>679</v>
      </c>
      <c r="G292" s="5" t="s">
        <v>714</v>
      </c>
      <c r="H292" s="5" t="s">
        <v>714</v>
      </c>
    </row>
    <row r="293" spans="4:8" x14ac:dyDescent="0.25">
      <c r="D293" s="5" t="s">
        <v>637</v>
      </c>
      <c r="E293" s="5" t="s">
        <v>637</v>
      </c>
      <c r="F293" s="5" t="s">
        <v>680</v>
      </c>
      <c r="G293" s="5" t="s">
        <v>715</v>
      </c>
      <c r="H293" s="5" t="s">
        <v>715</v>
      </c>
    </row>
    <row r="294" spans="4:8" x14ac:dyDescent="0.25">
      <c r="D294" s="5" t="s">
        <v>638</v>
      </c>
      <c r="E294" s="5" t="s">
        <v>638</v>
      </c>
      <c r="F294" s="5" t="s">
        <v>681</v>
      </c>
      <c r="G294" s="5" t="s">
        <v>716</v>
      </c>
      <c r="H294" s="5" t="s">
        <v>716</v>
      </c>
    </row>
    <row r="295" spans="4:8" x14ac:dyDescent="0.25">
      <c r="D295" s="5" t="s">
        <v>639</v>
      </c>
      <c r="E295" s="5" t="s">
        <v>639</v>
      </c>
      <c r="F295" s="5" t="s">
        <v>682</v>
      </c>
      <c r="G295" s="5" t="s">
        <v>717</v>
      </c>
      <c r="H295" s="5" t="s">
        <v>717</v>
      </c>
    </row>
    <row r="296" spans="4:8" x14ac:dyDescent="0.25">
      <c r="D296" s="5" t="s">
        <v>640</v>
      </c>
      <c r="E296" s="5" t="s">
        <v>640</v>
      </c>
      <c r="F296" s="5" t="s">
        <v>683</v>
      </c>
      <c r="G296" s="5" t="s">
        <v>718</v>
      </c>
      <c r="H296" s="5" t="s">
        <v>718</v>
      </c>
    </row>
    <row r="297" spans="4:8" x14ac:dyDescent="0.25">
      <c r="D297" s="5" t="s">
        <v>641</v>
      </c>
      <c r="E297" s="5" t="s">
        <v>641</v>
      </c>
      <c r="F297" s="5" t="s">
        <v>684</v>
      </c>
      <c r="G297" s="5" t="s">
        <v>719</v>
      </c>
      <c r="H297" s="5" t="s">
        <v>719</v>
      </c>
    </row>
    <row r="298" spans="4:8" x14ac:dyDescent="0.25">
      <c r="D298" s="5" t="s">
        <v>642</v>
      </c>
      <c r="E298" s="5" t="s">
        <v>642</v>
      </c>
      <c r="F298" s="5" t="s">
        <v>685</v>
      </c>
      <c r="G298" s="5" t="s">
        <v>720</v>
      </c>
      <c r="H298" s="5" t="s">
        <v>720</v>
      </c>
    </row>
    <row r="299" spans="4:8" x14ac:dyDescent="0.25">
      <c r="D299" s="5" t="s">
        <v>643</v>
      </c>
      <c r="E299" s="5" t="s">
        <v>643</v>
      </c>
      <c r="F299" s="5" t="s">
        <v>686</v>
      </c>
      <c r="G299" s="5" t="s">
        <v>721</v>
      </c>
      <c r="H299" s="5" t="s">
        <v>721</v>
      </c>
    </row>
    <row r="300" spans="4:8" x14ac:dyDescent="0.25">
      <c r="D300" s="5" t="s">
        <v>644</v>
      </c>
      <c r="E300" s="5" t="s">
        <v>644</v>
      </c>
      <c r="F300" s="5" t="s">
        <v>687</v>
      </c>
      <c r="G300" s="5" t="s">
        <v>722</v>
      </c>
      <c r="H300" s="5" t="s">
        <v>722</v>
      </c>
    </row>
    <row r="301" spans="4:8" x14ac:dyDescent="0.25">
      <c r="D301" s="5" t="s">
        <v>645</v>
      </c>
      <c r="E301" s="5" t="s">
        <v>645</v>
      </c>
      <c r="F301" s="5" t="s">
        <v>688</v>
      </c>
      <c r="G301" s="5" t="s">
        <v>723</v>
      </c>
      <c r="H301" s="5" t="s">
        <v>723</v>
      </c>
    </row>
    <row r="302" spans="4:8" x14ac:dyDescent="0.25">
      <c r="D302" s="5" t="s">
        <v>646</v>
      </c>
      <c r="E302" s="5" t="s">
        <v>646</v>
      </c>
      <c r="F302" s="5" t="s">
        <v>689</v>
      </c>
      <c r="G302" s="5" t="s">
        <v>724</v>
      </c>
      <c r="H302" s="5" t="s">
        <v>724</v>
      </c>
    </row>
    <row r="303" spans="4:8" x14ac:dyDescent="0.25">
      <c r="D303" s="5" t="s">
        <v>647</v>
      </c>
      <c r="E303" s="5" t="s">
        <v>647</v>
      </c>
      <c r="F303" s="5" t="s">
        <v>690</v>
      </c>
      <c r="G303" s="5" t="s">
        <v>725</v>
      </c>
      <c r="H303" s="5" t="s">
        <v>725</v>
      </c>
    </row>
    <row r="304" spans="4:8" x14ac:dyDescent="0.25">
      <c r="D304" s="5" t="s">
        <v>648</v>
      </c>
      <c r="E304" s="5" t="s">
        <v>648</v>
      </c>
      <c r="F304" s="5" t="s">
        <v>691</v>
      </c>
      <c r="G304" s="5" t="s">
        <v>726</v>
      </c>
      <c r="H304" s="5" t="s">
        <v>726</v>
      </c>
    </row>
    <row r="305" spans="4:8" x14ac:dyDescent="0.25">
      <c r="D305" s="5" t="s">
        <v>650</v>
      </c>
      <c r="E305" s="5" t="s">
        <v>650</v>
      </c>
      <c r="F305" s="5" t="s">
        <v>692</v>
      </c>
      <c r="G305" s="5" t="s">
        <v>727</v>
      </c>
      <c r="H305" s="5" t="s">
        <v>727</v>
      </c>
    </row>
    <row r="306" spans="4:8" x14ac:dyDescent="0.25">
      <c r="D306" s="5" t="s">
        <v>652</v>
      </c>
      <c r="E306" s="5" t="s">
        <v>652</v>
      </c>
      <c r="F306" s="5" t="s">
        <v>693</v>
      </c>
      <c r="G306" s="5" t="s">
        <v>728</v>
      </c>
      <c r="H306" s="5" t="s">
        <v>728</v>
      </c>
    </row>
    <row r="307" spans="4:8" x14ac:dyDescent="0.25">
      <c r="D307" s="5" t="s">
        <v>653</v>
      </c>
      <c r="E307" s="5" t="s">
        <v>653</v>
      </c>
      <c r="F307" s="5" t="s">
        <v>694</v>
      </c>
      <c r="G307" s="5" t="s">
        <v>729</v>
      </c>
      <c r="H307" s="5" t="s">
        <v>729</v>
      </c>
    </row>
    <row r="308" spans="4:8" x14ac:dyDescent="0.25">
      <c r="D308" s="5" t="s">
        <v>654</v>
      </c>
      <c r="E308" s="5" t="s">
        <v>654</v>
      </c>
      <c r="F308" s="5" t="s">
        <v>696</v>
      </c>
      <c r="G308" s="5" t="s">
        <v>730</v>
      </c>
      <c r="H308" s="5" t="s">
        <v>730</v>
      </c>
    </row>
    <row r="309" spans="4:8" x14ac:dyDescent="0.25">
      <c r="D309" s="5" t="s">
        <v>655</v>
      </c>
      <c r="E309" s="5" t="s">
        <v>655</v>
      </c>
      <c r="F309" s="5" t="s">
        <v>698</v>
      </c>
      <c r="G309" s="5" t="s">
        <v>731</v>
      </c>
      <c r="H309" s="5" t="s">
        <v>731</v>
      </c>
    </row>
    <row r="310" spans="4:8" x14ac:dyDescent="0.25">
      <c r="D310" s="5" t="s">
        <v>657</v>
      </c>
      <c r="E310" s="5" t="s">
        <v>657</v>
      </c>
      <c r="F310" s="5" t="s">
        <v>700</v>
      </c>
      <c r="G310" s="5" t="s">
        <v>732</v>
      </c>
      <c r="H310" s="5" t="s">
        <v>732</v>
      </c>
    </row>
    <row r="311" spans="4:8" x14ac:dyDescent="0.25">
      <c r="D311" s="5" t="s">
        <v>658</v>
      </c>
      <c r="E311" s="5" t="s">
        <v>658</v>
      </c>
      <c r="F311" s="5" t="s">
        <v>702</v>
      </c>
      <c r="G311" s="5" t="s">
        <v>733</v>
      </c>
      <c r="H311" s="5" t="s">
        <v>733</v>
      </c>
    </row>
    <row r="312" spans="4:8" x14ac:dyDescent="0.25">
      <c r="D312" s="5" t="s">
        <v>659</v>
      </c>
      <c r="E312" s="5" t="s">
        <v>659</v>
      </c>
      <c r="F312" s="5" t="s">
        <v>704</v>
      </c>
      <c r="G312" s="5" t="s">
        <v>734</v>
      </c>
      <c r="H312" s="5" t="s">
        <v>734</v>
      </c>
    </row>
    <row r="313" spans="4:8" x14ac:dyDescent="0.25">
      <c r="D313" s="5" t="s">
        <v>660</v>
      </c>
      <c r="E313" s="5" t="s">
        <v>660</v>
      </c>
      <c r="F313" s="5" t="s">
        <v>706</v>
      </c>
      <c r="G313" s="5" t="s">
        <v>735</v>
      </c>
      <c r="H313" s="5" t="s">
        <v>735</v>
      </c>
    </row>
    <row r="314" spans="4:8" x14ac:dyDescent="0.25">
      <c r="D314" s="5" t="s">
        <v>661</v>
      </c>
      <c r="E314" s="5" t="s">
        <v>661</v>
      </c>
      <c r="F314" s="5" t="s">
        <v>708</v>
      </c>
      <c r="G314" s="5" t="s">
        <v>736</v>
      </c>
      <c r="H314" s="5" t="s">
        <v>736</v>
      </c>
    </row>
    <row r="315" spans="4:8" x14ac:dyDescent="0.25">
      <c r="D315" s="5" t="s">
        <v>662</v>
      </c>
      <c r="E315" s="5" t="s">
        <v>662</v>
      </c>
      <c r="F315" s="5" t="s">
        <v>710</v>
      </c>
      <c r="G315" s="5" t="s">
        <v>737</v>
      </c>
      <c r="H315" s="5" t="s">
        <v>737</v>
      </c>
    </row>
    <row r="316" spans="4:8" x14ac:dyDescent="0.25">
      <c r="D316" s="5" t="s">
        <v>663</v>
      </c>
      <c r="E316" s="5" t="s">
        <v>663</v>
      </c>
      <c r="F316" s="5" t="s">
        <v>711</v>
      </c>
      <c r="G316" s="5" t="s">
        <v>738</v>
      </c>
      <c r="H316" s="5" t="s">
        <v>738</v>
      </c>
    </row>
    <row r="317" spans="4:8" x14ac:dyDescent="0.25">
      <c r="D317" s="5" t="s">
        <v>664</v>
      </c>
      <c r="E317" s="5" t="s">
        <v>664</v>
      </c>
      <c r="F317" s="5" t="s">
        <v>712</v>
      </c>
      <c r="G317" s="5" t="s">
        <v>739</v>
      </c>
      <c r="H317" s="5" t="s">
        <v>739</v>
      </c>
    </row>
    <row r="318" spans="4:8" x14ac:dyDescent="0.25">
      <c r="D318" s="5" t="s">
        <v>665</v>
      </c>
      <c r="E318" s="5" t="s">
        <v>665</v>
      </c>
      <c r="F318" s="5" t="s">
        <v>713</v>
      </c>
      <c r="G318" s="5" t="s">
        <v>740</v>
      </c>
      <c r="H318" s="5" t="s">
        <v>740</v>
      </c>
    </row>
    <row r="319" spans="4:8" x14ac:dyDescent="0.25">
      <c r="D319" s="5" t="s">
        <v>666</v>
      </c>
      <c r="E319" s="5" t="s">
        <v>666</v>
      </c>
      <c r="F319" s="5" t="s">
        <v>714</v>
      </c>
      <c r="G319" s="5" t="s">
        <v>741</v>
      </c>
      <c r="H319" s="5" t="s">
        <v>741</v>
      </c>
    </row>
    <row r="320" spans="4:8" x14ac:dyDescent="0.25">
      <c r="D320" s="5" t="s">
        <v>667</v>
      </c>
      <c r="E320" s="5" t="s">
        <v>667</v>
      </c>
      <c r="F320" s="5" t="s">
        <v>715</v>
      </c>
      <c r="G320" s="5" t="s">
        <v>742</v>
      </c>
      <c r="H320" s="5" t="s">
        <v>742</v>
      </c>
    </row>
    <row r="321" spans="4:8" x14ac:dyDescent="0.25">
      <c r="D321" s="5" t="s">
        <v>668</v>
      </c>
      <c r="E321" s="5" t="s">
        <v>668</v>
      </c>
      <c r="F321" s="5" t="s">
        <v>716</v>
      </c>
      <c r="G321" s="5" t="s">
        <v>743</v>
      </c>
      <c r="H321" s="5" t="s">
        <v>743</v>
      </c>
    </row>
    <row r="322" spans="4:8" x14ac:dyDescent="0.25">
      <c r="D322" s="5" t="s">
        <v>669</v>
      </c>
      <c r="E322" s="5" t="s">
        <v>669</v>
      </c>
      <c r="F322" s="5" t="s">
        <v>717</v>
      </c>
      <c r="G322" s="5" t="s">
        <v>744</v>
      </c>
      <c r="H322" s="5" t="s">
        <v>744</v>
      </c>
    </row>
    <row r="323" spans="4:8" x14ac:dyDescent="0.25">
      <c r="D323" s="5" t="s">
        <v>670</v>
      </c>
      <c r="E323" s="5" t="s">
        <v>670</v>
      </c>
      <c r="F323" s="5" t="s">
        <v>718</v>
      </c>
      <c r="G323" s="5" t="s">
        <v>745</v>
      </c>
      <c r="H323" s="5" t="s">
        <v>745</v>
      </c>
    </row>
    <row r="324" spans="4:8" x14ac:dyDescent="0.25">
      <c r="D324" s="5" t="s">
        <v>671</v>
      </c>
      <c r="E324" s="5" t="s">
        <v>671</v>
      </c>
      <c r="F324" s="5" t="s">
        <v>719</v>
      </c>
      <c r="G324" s="5" t="s">
        <v>746</v>
      </c>
      <c r="H324" s="5" t="s">
        <v>746</v>
      </c>
    </row>
    <row r="325" spans="4:8" x14ac:dyDescent="0.25">
      <c r="D325" s="5" t="s">
        <v>672</v>
      </c>
      <c r="E325" s="5" t="s">
        <v>672</v>
      </c>
      <c r="F325" s="5" t="s">
        <v>720</v>
      </c>
      <c r="G325" s="5" t="s">
        <v>747</v>
      </c>
      <c r="H325" s="5" t="s">
        <v>747</v>
      </c>
    </row>
    <row r="326" spans="4:8" x14ac:dyDescent="0.25">
      <c r="D326" s="5" t="s">
        <v>673</v>
      </c>
      <c r="E326" s="5" t="s">
        <v>673</v>
      </c>
      <c r="F326" s="5" t="s">
        <v>721</v>
      </c>
      <c r="G326" s="5" t="s">
        <v>748</v>
      </c>
      <c r="H326" s="5" t="s">
        <v>748</v>
      </c>
    </row>
    <row r="327" spans="4:8" x14ac:dyDescent="0.25">
      <c r="D327" s="5" t="s">
        <v>674</v>
      </c>
      <c r="E327" s="5" t="s">
        <v>674</v>
      </c>
      <c r="F327" s="5" t="s">
        <v>722</v>
      </c>
      <c r="G327" s="5" t="s">
        <v>749</v>
      </c>
      <c r="H327" s="5" t="s">
        <v>749</v>
      </c>
    </row>
    <row r="328" spans="4:8" x14ac:dyDescent="0.25">
      <c r="D328" s="5" t="s">
        <v>676</v>
      </c>
      <c r="E328" s="5" t="s">
        <v>676</v>
      </c>
      <c r="F328" s="5" t="s">
        <v>723</v>
      </c>
      <c r="G328" s="5" t="s">
        <v>746</v>
      </c>
      <c r="H328" s="5" t="s">
        <v>746</v>
      </c>
    </row>
    <row r="329" spans="4:8" x14ac:dyDescent="0.25">
      <c r="D329" s="5" t="s">
        <v>677</v>
      </c>
      <c r="E329" s="5" t="s">
        <v>677</v>
      </c>
      <c r="F329" s="5" t="s">
        <v>724</v>
      </c>
      <c r="G329" s="5" t="s">
        <v>750</v>
      </c>
      <c r="H329" s="5" t="s">
        <v>750</v>
      </c>
    </row>
    <row r="330" spans="4:8" x14ac:dyDescent="0.25">
      <c r="D330" s="5" t="s">
        <v>678</v>
      </c>
      <c r="E330" s="5" t="s">
        <v>678</v>
      </c>
      <c r="F330" s="5" t="s">
        <v>725</v>
      </c>
      <c r="G330" s="5" t="s">
        <v>751</v>
      </c>
      <c r="H330" s="5" t="s">
        <v>751</v>
      </c>
    </row>
    <row r="331" spans="4:8" x14ac:dyDescent="0.25">
      <c r="D331" s="5" t="s">
        <v>679</v>
      </c>
      <c r="E331" s="5" t="s">
        <v>679</v>
      </c>
      <c r="F331" s="5" t="s">
        <v>726</v>
      </c>
      <c r="G331" s="5" t="s">
        <v>752</v>
      </c>
      <c r="H331" s="5" t="s">
        <v>752</v>
      </c>
    </row>
    <row r="332" spans="4:8" x14ac:dyDescent="0.25">
      <c r="D332" s="5" t="s">
        <v>680</v>
      </c>
      <c r="E332" s="5" t="s">
        <v>680</v>
      </c>
      <c r="F332" s="5" t="s">
        <v>727</v>
      </c>
      <c r="G332" s="5" t="s">
        <v>753</v>
      </c>
      <c r="H332" s="5" t="s">
        <v>753</v>
      </c>
    </row>
    <row r="333" spans="4:8" x14ac:dyDescent="0.25">
      <c r="D333" s="5" t="s">
        <v>681</v>
      </c>
      <c r="E333" s="5" t="s">
        <v>681</v>
      </c>
      <c r="F333" s="5" t="s">
        <v>728</v>
      </c>
      <c r="G333" s="5" t="s">
        <v>754</v>
      </c>
      <c r="H333" s="5" t="s">
        <v>754</v>
      </c>
    </row>
    <row r="334" spans="4:8" x14ac:dyDescent="0.25">
      <c r="D334" s="5" t="s">
        <v>682</v>
      </c>
      <c r="E334" s="5" t="s">
        <v>682</v>
      </c>
      <c r="F334" s="5" t="s">
        <v>729</v>
      </c>
      <c r="G334" s="5" t="s">
        <v>755</v>
      </c>
      <c r="H334" s="5" t="s">
        <v>755</v>
      </c>
    </row>
    <row r="335" spans="4:8" x14ac:dyDescent="0.25">
      <c r="D335" s="5" t="s">
        <v>683</v>
      </c>
      <c r="E335" s="5" t="s">
        <v>683</v>
      </c>
      <c r="F335" s="5" t="s">
        <v>730</v>
      </c>
      <c r="G335" s="5" t="s">
        <v>756</v>
      </c>
      <c r="H335" s="5" t="s">
        <v>756</v>
      </c>
    </row>
    <row r="336" spans="4:8" x14ac:dyDescent="0.25">
      <c r="D336" s="5" t="s">
        <v>684</v>
      </c>
      <c r="E336" s="5" t="s">
        <v>684</v>
      </c>
      <c r="F336" s="5" t="s">
        <v>731</v>
      </c>
      <c r="G336" s="5" t="s">
        <v>757</v>
      </c>
      <c r="H336" s="5" t="s">
        <v>757</v>
      </c>
    </row>
    <row r="337" spans="4:8" x14ac:dyDescent="0.25">
      <c r="D337" s="5" t="s">
        <v>685</v>
      </c>
      <c r="E337" s="5" t="s">
        <v>685</v>
      </c>
      <c r="F337" s="5" t="s">
        <v>732</v>
      </c>
      <c r="G337" s="5" t="s">
        <v>758</v>
      </c>
      <c r="H337" s="5" t="s">
        <v>758</v>
      </c>
    </row>
    <row r="338" spans="4:8" x14ac:dyDescent="0.25">
      <c r="D338" s="5" t="s">
        <v>686</v>
      </c>
      <c r="E338" s="5" t="s">
        <v>686</v>
      </c>
      <c r="F338" s="5" t="s">
        <v>733</v>
      </c>
      <c r="G338" s="5" t="s">
        <v>759</v>
      </c>
      <c r="H338" s="5" t="s">
        <v>759</v>
      </c>
    </row>
    <row r="339" spans="4:8" x14ac:dyDescent="0.25">
      <c r="D339" s="5" t="s">
        <v>687</v>
      </c>
      <c r="E339" s="5" t="s">
        <v>687</v>
      </c>
      <c r="F339" s="5" t="s">
        <v>734</v>
      </c>
      <c r="G339" s="5" t="s">
        <v>760</v>
      </c>
      <c r="H339" s="5" t="s">
        <v>760</v>
      </c>
    </row>
    <row r="340" spans="4:8" x14ac:dyDescent="0.25">
      <c r="D340" s="5" t="s">
        <v>688</v>
      </c>
      <c r="E340" s="5" t="s">
        <v>688</v>
      </c>
      <c r="F340" s="5" t="s">
        <v>735</v>
      </c>
    </row>
    <row r="341" spans="4:8" x14ac:dyDescent="0.25">
      <c r="D341" s="5" t="s">
        <v>689</v>
      </c>
      <c r="E341" s="5" t="s">
        <v>689</v>
      </c>
      <c r="F341" s="5" t="s">
        <v>736</v>
      </c>
    </row>
    <row r="342" spans="4:8" x14ac:dyDescent="0.25">
      <c r="D342" s="5" t="s">
        <v>690</v>
      </c>
      <c r="E342" s="5" t="s">
        <v>690</v>
      </c>
      <c r="F342" s="5" t="s">
        <v>737</v>
      </c>
    </row>
    <row r="343" spans="4:8" x14ac:dyDescent="0.25">
      <c r="D343" s="5" t="s">
        <v>691</v>
      </c>
      <c r="E343" s="5" t="s">
        <v>691</v>
      </c>
      <c r="F343" s="5" t="s">
        <v>738</v>
      </c>
    </row>
    <row r="344" spans="4:8" x14ac:dyDescent="0.25">
      <c r="D344" s="5" t="s">
        <v>692</v>
      </c>
      <c r="E344" s="5" t="s">
        <v>692</v>
      </c>
      <c r="F344" s="5" t="s">
        <v>739</v>
      </c>
    </row>
    <row r="345" spans="4:8" x14ac:dyDescent="0.25">
      <c r="D345" s="5" t="s">
        <v>693</v>
      </c>
      <c r="E345" s="5" t="s">
        <v>693</v>
      </c>
      <c r="F345" s="5" t="s">
        <v>740</v>
      </c>
    </row>
    <row r="346" spans="4:8" x14ac:dyDescent="0.25">
      <c r="D346" s="5" t="s">
        <v>694</v>
      </c>
      <c r="E346" s="5" t="s">
        <v>694</v>
      </c>
      <c r="F346" s="5" t="s">
        <v>741</v>
      </c>
    </row>
    <row r="347" spans="4:8" x14ac:dyDescent="0.25">
      <c r="D347" s="5" t="s">
        <v>696</v>
      </c>
      <c r="E347" s="5" t="s">
        <v>696</v>
      </c>
      <c r="F347" s="5" t="s">
        <v>742</v>
      </c>
    </row>
    <row r="348" spans="4:8" x14ac:dyDescent="0.25">
      <c r="D348" s="5" t="s">
        <v>698</v>
      </c>
      <c r="E348" s="5" t="s">
        <v>698</v>
      </c>
      <c r="F348" s="5" t="s">
        <v>743</v>
      </c>
    </row>
    <row r="349" spans="4:8" x14ac:dyDescent="0.25">
      <c r="D349" s="5" t="s">
        <v>700</v>
      </c>
      <c r="E349" s="5" t="s">
        <v>700</v>
      </c>
      <c r="F349" s="5" t="s">
        <v>744</v>
      </c>
    </row>
    <row r="350" spans="4:8" x14ac:dyDescent="0.25">
      <c r="D350" s="5" t="s">
        <v>702</v>
      </c>
      <c r="E350" s="5" t="s">
        <v>702</v>
      </c>
      <c r="F350" s="5" t="s">
        <v>745</v>
      </c>
    </row>
    <row r="351" spans="4:8" x14ac:dyDescent="0.25">
      <c r="D351" s="5" t="s">
        <v>704</v>
      </c>
      <c r="E351" s="5" t="s">
        <v>704</v>
      </c>
      <c r="F351" s="5" t="s">
        <v>746</v>
      </c>
    </row>
    <row r="352" spans="4:8" x14ac:dyDescent="0.25">
      <c r="D352" s="5" t="s">
        <v>706</v>
      </c>
      <c r="E352" s="5" t="s">
        <v>706</v>
      </c>
      <c r="F352" s="5" t="s">
        <v>747</v>
      </c>
    </row>
    <row r="353" spans="4:6" x14ac:dyDescent="0.25">
      <c r="D353" s="5" t="s">
        <v>708</v>
      </c>
      <c r="E353" s="5" t="s">
        <v>708</v>
      </c>
      <c r="F353" s="5" t="s">
        <v>748</v>
      </c>
    </row>
    <row r="354" spans="4:6" x14ac:dyDescent="0.25">
      <c r="D354" s="5" t="s">
        <v>710</v>
      </c>
      <c r="E354" s="5" t="s">
        <v>710</v>
      </c>
      <c r="F354" s="5" t="s">
        <v>749</v>
      </c>
    </row>
    <row r="355" spans="4:6" x14ac:dyDescent="0.25">
      <c r="D355" s="5" t="s">
        <v>711</v>
      </c>
      <c r="E355" s="5" t="s">
        <v>711</v>
      </c>
      <c r="F355" s="5" t="s">
        <v>746</v>
      </c>
    </row>
    <row r="356" spans="4:6" x14ac:dyDescent="0.25">
      <c r="D356" s="5" t="s">
        <v>712</v>
      </c>
      <c r="E356" s="5" t="s">
        <v>712</v>
      </c>
      <c r="F356" s="5" t="s">
        <v>750</v>
      </c>
    </row>
    <row r="357" spans="4:6" x14ac:dyDescent="0.25">
      <c r="D357" s="5" t="s">
        <v>713</v>
      </c>
      <c r="E357" s="5" t="s">
        <v>713</v>
      </c>
      <c r="F357" s="5" t="s">
        <v>751</v>
      </c>
    </row>
    <row r="358" spans="4:6" x14ac:dyDescent="0.25">
      <c r="D358" s="5" t="s">
        <v>714</v>
      </c>
      <c r="E358" s="5" t="s">
        <v>714</v>
      </c>
      <c r="F358" s="5" t="s">
        <v>752</v>
      </c>
    </row>
    <row r="359" spans="4:6" x14ac:dyDescent="0.25">
      <c r="D359" s="5" t="s">
        <v>715</v>
      </c>
      <c r="E359" s="5" t="s">
        <v>715</v>
      </c>
      <c r="F359" s="5" t="s">
        <v>753</v>
      </c>
    </row>
    <row r="360" spans="4:6" x14ac:dyDescent="0.25">
      <c r="D360" s="5" t="s">
        <v>716</v>
      </c>
      <c r="E360" s="5" t="s">
        <v>716</v>
      </c>
      <c r="F360" s="5" t="s">
        <v>754</v>
      </c>
    </row>
    <row r="361" spans="4:6" x14ac:dyDescent="0.25">
      <c r="D361" s="5" t="s">
        <v>717</v>
      </c>
      <c r="E361" s="5" t="s">
        <v>717</v>
      </c>
      <c r="F361" s="5" t="s">
        <v>755</v>
      </c>
    </row>
    <row r="362" spans="4:6" x14ac:dyDescent="0.25">
      <c r="D362" s="5" t="s">
        <v>718</v>
      </c>
      <c r="E362" s="5" t="s">
        <v>718</v>
      </c>
      <c r="F362" s="5" t="s">
        <v>756</v>
      </c>
    </row>
    <row r="363" spans="4:6" x14ac:dyDescent="0.25">
      <c r="D363" s="5" t="s">
        <v>719</v>
      </c>
      <c r="E363" s="5" t="s">
        <v>719</v>
      </c>
      <c r="F363" s="5" t="s">
        <v>757</v>
      </c>
    </row>
    <row r="364" spans="4:6" x14ac:dyDescent="0.25">
      <c r="D364" s="5" t="s">
        <v>720</v>
      </c>
      <c r="E364" s="5" t="s">
        <v>720</v>
      </c>
      <c r="F364" s="5" t="s">
        <v>758</v>
      </c>
    </row>
    <row r="365" spans="4:6" x14ac:dyDescent="0.25">
      <c r="D365" s="5" t="s">
        <v>721</v>
      </c>
      <c r="E365" s="5" t="s">
        <v>721</v>
      </c>
      <c r="F365" s="5" t="s">
        <v>759</v>
      </c>
    </row>
    <row r="366" spans="4:6" x14ac:dyDescent="0.25">
      <c r="D366" s="5" t="s">
        <v>722</v>
      </c>
      <c r="E366" s="5" t="s">
        <v>722</v>
      </c>
      <c r="F366" s="5" t="s">
        <v>760</v>
      </c>
    </row>
    <row r="367" spans="4:6" x14ac:dyDescent="0.25">
      <c r="D367" s="5" t="s">
        <v>723</v>
      </c>
      <c r="E367" s="5" t="s">
        <v>723</v>
      </c>
    </row>
    <row r="368" spans="4:6" x14ac:dyDescent="0.25">
      <c r="D368" s="5" t="s">
        <v>724</v>
      </c>
      <c r="E368" s="5" t="s">
        <v>724</v>
      </c>
    </row>
    <row r="369" spans="4:5" x14ac:dyDescent="0.25">
      <c r="D369" s="5" t="s">
        <v>725</v>
      </c>
      <c r="E369" s="5" t="s">
        <v>725</v>
      </c>
    </row>
    <row r="370" spans="4:5" x14ac:dyDescent="0.25">
      <c r="D370" s="5" t="s">
        <v>726</v>
      </c>
      <c r="E370" s="5" t="s">
        <v>726</v>
      </c>
    </row>
    <row r="371" spans="4:5" x14ac:dyDescent="0.25">
      <c r="D371" s="5" t="s">
        <v>727</v>
      </c>
      <c r="E371" s="5" t="s">
        <v>727</v>
      </c>
    </row>
    <row r="372" spans="4:5" x14ac:dyDescent="0.25">
      <c r="D372" s="5" t="s">
        <v>728</v>
      </c>
      <c r="E372" s="5" t="s">
        <v>728</v>
      </c>
    </row>
    <row r="373" spans="4:5" x14ac:dyDescent="0.25">
      <c r="D373" s="5" t="s">
        <v>729</v>
      </c>
      <c r="E373" s="5" t="s">
        <v>729</v>
      </c>
    </row>
    <row r="374" spans="4:5" x14ac:dyDescent="0.25">
      <c r="D374" s="5" t="s">
        <v>730</v>
      </c>
      <c r="E374" s="5" t="s">
        <v>730</v>
      </c>
    </row>
    <row r="375" spans="4:5" x14ac:dyDescent="0.25">
      <c r="D375" s="5" t="s">
        <v>731</v>
      </c>
      <c r="E375" s="5" t="s">
        <v>731</v>
      </c>
    </row>
    <row r="376" spans="4:5" x14ac:dyDescent="0.25">
      <c r="D376" s="5" t="s">
        <v>732</v>
      </c>
      <c r="E376" s="5" t="s">
        <v>732</v>
      </c>
    </row>
    <row r="377" spans="4:5" x14ac:dyDescent="0.25">
      <c r="D377" s="5" t="s">
        <v>733</v>
      </c>
      <c r="E377" s="5" t="s">
        <v>733</v>
      </c>
    </row>
    <row r="378" spans="4:5" x14ac:dyDescent="0.25">
      <c r="D378" s="5" t="s">
        <v>734</v>
      </c>
      <c r="E378" s="5" t="s">
        <v>734</v>
      </c>
    </row>
    <row r="379" spans="4:5" x14ac:dyDescent="0.25">
      <c r="D379" s="5" t="s">
        <v>735</v>
      </c>
      <c r="E379" s="5" t="s">
        <v>735</v>
      </c>
    </row>
    <row r="380" spans="4:5" x14ac:dyDescent="0.25">
      <c r="D380" s="5" t="s">
        <v>736</v>
      </c>
      <c r="E380" s="5" t="s">
        <v>736</v>
      </c>
    </row>
    <row r="381" spans="4:5" x14ac:dyDescent="0.25">
      <c r="D381" s="5" t="s">
        <v>737</v>
      </c>
      <c r="E381" s="5" t="s">
        <v>737</v>
      </c>
    </row>
    <row r="382" spans="4:5" x14ac:dyDescent="0.25">
      <c r="D382" s="5" t="s">
        <v>738</v>
      </c>
      <c r="E382" s="5" t="s">
        <v>738</v>
      </c>
    </row>
    <row r="383" spans="4:5" x14ac:dyDescent="0.25">
      <c r="D383" s="5" t="s">
        <v>739</v>
      </c>
      <c r="E383" s="5" t="s">
        <v>739</v>
      </c>
    </row>
    <row r="384" spans="4:5" x14ac:dyDescent="0.25">
      <c r="D384" s="5" t="s">
        <v>740</v>
      </c>
      <c r="E384" s="5" t="s">
        <v>740</v>
      </c>
    </row>
    <row r="385" spans="4:5" x14ac:dyDescent="0.25">
      <c r="D385" s="5" t="s">
        <v>741</v>
      </c>
      <c r="E385" s="5" t="s">
        <v>741</v>
      </c>
    </row>
    <row r="386" spans="4:5" x14ac:dyDescent="0.25">
      <c r="D386" s="5" t="s">
        <v>742</v>
      </c>
      <c r="E386" s="5" t="s">
        <v>742</v>
      </c>
    </row>
    <row r="387" spans="4:5" x14ac:dyDescent="0.25">
      <c r="D387" s="5" t="s">
        <v>743</v>
      </c>
      <c r="E387" s="5" t="s">
        <v>743</v>
      </c>
    </row>
    <row r="388" spans="4:5" x14ac:dyDescent="0.25">
      <c r="D388" s="5" t="s">
        <v>761</v>
      </c>
      <c r="E388" s="5" t="s">
        <v>761</v>
      </c>
    </row>
    <row r="389" spans="4:5" x14ac:dyDescent="0.25">
      <c r="D389" s="5" t="s">
        <v>762</v>
      </c>
      <c r="E389" s="5" t="s">
        <v>762</v>
      </c>
    </row>
    <row r="390" spans="4:5" x14ac:dyDescent="0.25">
      <c r="D390" s="5" t="s">
        <v>763</v>
      </c>
      <c r="E390" s="5" t="s">
        <v>763</v>
      </c>
    </row>
    <row r="391" spans="4:5" x14ac:dyDescent="0.25">
      <c r="D391" s="5" t="s">
        <v>764</v>
      </c>
      <c r="E391" s="5" t="s">
        <v>764</v>
      </c>
    </row>
    <row r="392" spans="4:5" x14ac:dyDescent="0.25">
      <c r="D392" s="5" t="s">
        <v>765</v>
      </c>
      <c r="E392" s="5" t="s">
        <v>765</v>
      </c>
    </row>
    <row r="393" spans="4:5" x14ac:dyDescent="0.25">
      <c r="D393" s="5" t="s">
        <v>745</v>
      </c>
      <c r="E393" s="5" t="s">
        <v>745</v>
      </c>
    </row>
    <row r="394" spans="4:5" x14ac:dyDescent="0.25">
      <c r="D394" s="5" t="s">
        <v>746</v>
      </c>
      <c r="E394" s="5" t="s">
        <v>746</v>
      </c>
    </row>
    <row r="395" spans="4:5" x14ac:dyDescent="0.25">
      <c r="D395" s="5" t="s">
        <v>766</v>
      </c>
      <c r="E395" s="5" t="s">
        <v>766</v>
      </c>
    </row>
    <row r="396" spans="4:5" x14ac:dyDescent="0.25">
      <c r="D396" s="5" t="s">
        <v>747</v>
      </c>
      <c r="E396" s="5" t="s">
        <v>747</v>
      </c>
    </row>
    <row r="397" spans="4:5" x14ac:dyDescent="0.25">
      <c r="D397" s="5" t="s">
        <v>748</v>
      </c>
      <c r="E397" s="5" t="s">
        <v>748</v>
      </c>
    </row>
    <row r="398" spans="4:5" x14ac:dyDescent="0.25">
      <c r="D398" s="5" t="s">
        <v>749</v>
      </c>
      <c r="E398" s="5" t="s">
        <v>749</v>
      </c>
    </row>
    <row r="399" spans="4:5" x14ac:dyDescent="0.25">
      <c r="D399" s="5" t="s">
        <v>746</v>
      </c>
      <c r="E399" s="5" t="s">
        <v>746</v>
      </c>
    </row>
    <row r="400" spans="4:5" x14ac:dyDescent="0.25">
      <c r="D400" s="5" t="s">
        <v>750</v>
      </c>
      <c r="E400" s="5" t="s">
        <v>750</v>
      </c>
    </row>
    <row r="401" spans="4:5" x14ac:dyDescent="0.25">
      <c r="D401" s="5" t="s">
        <v>767</v>
      </c>
      <c r="E401" s="5" t="s">
        <v>767</v>
      </c>
    </row>
    <row r="402" spans="4:5" x14ac:dyDescent="0.25">
      <c r="D402" s="5" t="s">
        <v>751</v>
      </c>
      <c r="E402" s="5" t="s">
        <v>751</v>
      </c>
    </row>
    <row r="403" spans="4:5" x14ac:dyDescent="0.25">
      <c r="D403" s="5" t="s">
        <v>768</v>
      </c>
      <c r="E403" s="5" t="s">
        <v>768</v>
      </c>
    </row>
    <row r="404" spans="4:5" x14ac:dyDescent="0.25">
      <c r="D404" s="5" t="s">
        <v>769</v>
      </c>
      <c r="E404" s="5" t="s">
        <v>769</v>
      </c>
    </row>
    <row r="405" spans="4:5" x14ac:dyDescent="0.25">
      <c r="D405" s="5" t="s">
        <v>752</v>
      </c>
      <c r="E405" s="5" t="s">
        <v>752</v>
      </c>
    </row>
    <row r="406" spans="4:5" x14ac:dyDescent="0.25">
      <c r="D406" s="5" t="s">
        <v>770</v>
      </c>
      <c r="E406" s="5" t="s">
        <v>770</v>
      </c>
    </row>
    <row r="407" spans="4:5" x14ac:dyDescent="0.25">
      <c r="D407" s="5" t="s">
        <v>753</v>
      </c>
      <c r="E407" s="5" t="s">
        <v>753</v>
      </c>
    </row>
    <row r="408" spans="4:5" x14ac:dyDescent="0.25">
      <c r="D408" s="5" t="s">
        <v>771</v>
      </c>
      <c r="E408" s="5" t="s">
        <v>771</v>
      </c>
    </row>
    <row r="409" spans="4:5" x14ac:dyDescent="0.25">
      <c r="D409" s="5" t="s">
        <v>772</v>
      </c>
      <c r="E409" s="5" t="s">
        <v>772</v>
      </c>
    </row>
    <row r="410" spans="4:5" x14ac:dyDescent="0.25">
      <c r="D410" s="5" t="s">
        <v>773</v>
      </c>
      <c r="E410" s="5" t="s">
        <v>773</v>
      </c>
    </row>
    <row r="411" spans="4:5" x14ac:dyDescent="0.25">
      <c r="D411" s="5" t="s">
        <v>774</v>
      </c>
      <c r="E411" s="5" t="s">
        <v>774</v>
      </c>
    </row>
    <row r="412" spans="4:5" x14ac:dyDescent="0.25">
      <c r="D412" s="5" t="s">
        <v>754</v>
      </c>
      <c r="E412" s="5" t="s">
        <v>754</v>
      </c>
    </row>
    <row r="413" spans="4:5" x14ac:dyDescent="0.25">
      <c r="D413" s="5" t="s">
        <v>755</v>
      </c>
      <c r="E413" s="5" t="s">
        <v>755</v>
      </c>
    </row>
    <row r="414" spans="4:5" x14ac:dyDescent="0.25">
      <c r="D414" s="5" t="s">
        <v>756</v>
      </c>
      <c r="E414" s="5" t="s">
        <v>756</v>
      </c>
    </row>
    <row r="415" spans="4:5" x14ac:dyDescent="0.25">
      <c r="D415" s="5" t="s">
        <v>757</v>
      </c>
      <c r="E415" s="5" t="s">
        <v>757</v>
      </c>
    </row>
    <row r="416" spans="4:5" x14ac:dyDescent="0.25">
      <c r="D416" s="5" t="s">
        <v>758</v>
      </c>
      <c r="E416" s="5" t="s">
        <v>758</v>
      </c>
    </row>
    <row r="417" spans="1:9" x14ac:dyDescent="0.25">
      <c r="D417" s="5" t="s">
        <v>759</v>
      </c>
      <c r="E417" s="5" t="s">
        <v>759</v>
      </c>
    </row>
    <row r="418" spans="1:9" x14ac:dyDescent="0.25">
      <c r="D418" s="5" t="s">
        <v>760</v>
      </c>
      <c r="E418" s="5" t="s">
        <v>760</v>
      </c>
    </row>
    <row r="419" spans="1:9" x14ac:dyDescent="0.25">
      <c r="D419" s="5" t="s">
        <v>775</v>
      </c>
      <c r="E419" s="5" t="s">
        <v>775</v>
      </c>
    </row>
    <row r="420" spans="1:9" x14ac:dyDescent="0.25">
      <c r="D420" s="5" t="s">
        <v>776</v>
      </c>
      <c r="E420" s="5" t="s">
        <v>776</v>
      </c>
    </row>
    <row r="421" spans="1:9" x14ac:dyDescent="0.25">
      <c r="D421" s="5" t="s">
        <v>777</v>
      </c>
      <c r="E421" s="5" t="s">
        <v>777</v>
      </c>
    </row>
    <row r="422" spans="1:9" ht="45.75" thickBot="1" x14ac:dyDescent="0.3">
      <c r="C422" s="16" t="s">
        <v>26</v>
      </c>
      <c r="D422" s="17" t="s">
        <v>1143</v>
      </c>
      <c r="E422" s="17" t="s">
        <v>271</v>
      </c>
      <c r="F422" s="17" t="s">
        <v>99</v>
      </c>
      <c r="G422" s="162" t="s">
        <v>1144</v>
      </c>
      <c r="H422" s="16" t="s">
        <v>22</v>
      </c>
    </row>
    <row r="423" spans="1:9" ht="15.75" thickBot="1" x14ac:dyDescent="0.3">
      <c r="A423" s="54" t="s">
        <v>934</v>
      </c>
      <c r="B423" s="55" t="s">
        <v>932</v>
      </c>
      <c r="C423" s="55">
        <f>COUNTA(C21:C35)</f>
        <v>1</v>
      </c>
      <c r="D423" s="55">
        <f t="shared" ref="D423:H423" si="0">COUNTA(D21:D35)</f>
        <v>1</v>
      </c>
      <c r="E423" s="55">
        <f t="shared" si="0"/>
        <v>1</v>
      </c>
      <c r="F423" s="55">
        <f t="shared" si="0"/>
        <v>9</v>
      </c>
      <c r="G423" s="55">
        <f t="shared" si="0"/>
        <v>15</v>
      </c>
      <c r="H423" s="56">
        <f t="shared" si="0"/>
        <v>15</v>
      </c>
    </row>
    <row r="424" spans="1:9" ht="15.75" thickBot="1" x14ac:dyDescent="0.3">
      <c r="A424" s="62" t="s">
        <v>931</v>
      </c>
      <c r="B424" s="63" t="s">
        <v>932</v>
      </c>
      <c r="C424" s="63">
        <f t="shared" ref="C424:H424" si="1">COUNTA(C39:C421)</f>
        <v>41</v>
      </c>
      <c r="D424" s="63">
        <f t="shared" si="1"/>
        <v>383</v>
      </c>
      <c r="E424" s="63">
        <f t="shared" si="1"/>
        <v>383</v>
      </c>
      <c r="F424" s="63">
        <f t="shared" si="1"/>
        <v>328</v>
      </c>
      <c r="G424" s="63">
        <f t="shared" si="1"/>
        <v>301</v>
      </c>
      <c r="H424" s="64">
        <f t="shared" si="1"/>
        <v>301</v>
      </c>
    </row>
    <row r="425" spans="1:9" ht="15.75" thickBot="1" x14ac:dyDescent="0.3">
      <c r="A425" s="59" t="s">
        <v>936</v>
      </c>
      <c r="B425" s="60" t="s">
        <v>933</v>
      </c>
      <c r="C425" s="91">
        <f>M439</f>
        <v>43.318799999999996</v>
      </c>
      <c r="D425" s="91">
        <f>M445</f>
        <v>19.252800000000001</v>
      </c>
      <c r="E425" s="60"/>
      <c r="F425" s="60"/>
      <c r="G425" s="91">
        <f>M449</f>
        <v>65.700180000000003</v>
      </c>
      <c r="H425" s="61"/>
    </row>
    <row r="432" spans="1:9" x14ac:dyDescent="0.25">
      <c r="H432" t="s">
        <v>939</v>
      </c>
      <c r="I432">
        <f>[1]FOWF!$H$3</f>
        <v>12.032999999999999</v>
      </c>
    </row>
    <row r="433" spans="3:14" ht="45" x14ac:dyDescent="0.25">
      <c r="H433" s="186"/>
      <c r="I433" s="186"/>
      <c r="K433" s="106"/>
      <c r="L433" s="148"/>
      <c r="M433" s="149" t="s">
        <v>1113</v>
      </c>
    </row>
    <row r="434" spans="3:14" x14ac:dyDescent="0.25">
      <c r="F434" s="2"/>
      <c r="G434" s="2"/>
      <c r="H434" s="52"/>
      <c r="I434" s="52"/>
      <c r="J434" s="2"/>
      <c r="K434" s="187" t="s">
        <v>1114</v>
      </c>
      <c r="L434" s="187"/>
      <c r="M434" s="140"/>
    </row>
    <row r="435" spans="3:14" x14ac:dyDescent="0.25">
      <c r="C435" s="9"/>
      <c r="D435" s="9"/>
      <c r="E435" s="9"/>
      <c r="F435" s="8"/>
      <c r="G435" s="8"/>
      <c r="H435" s="8" t="s">
        <v>1115</v>
      </c>
      <c r="I435" s="8" t="s">
        <v>1116</v>
      </c>
      <c r="J435" s="8" t="s">
        <v>945</v>
      </c>
      <c r="K435" s="150" t="s">
        <v>1117</v>
      </c>
      <c r="L435" s="151" t="s">
        <v>933</v>
      </c>
      <c r="M435" s="152" t="s">
        <v>933</v>
      </c>
    </row>
    <row r="436" spans="3:14" x14ac:dyDescent="0.25">
      <c r="K436" s="106"/>
      <c r="L436" s="106"/>
      <c r="M436" s="116"/>
    </row>
    <row r="437" spans="3:14" x14ac:dyDescent="0.25">
      <c r="C437" s="153" t="s">
        <v>1118</v>
      </c>
      <c r="D437" s="153" t="s">
        <v>1119</v>
      </c>
      <c r="E437" s="153" t="s">
        <v>1120</v>
      </c>
      <c r="F437" s="153"/>
      <c r="G437" s="153"/>
      <c r="H437" s="153"/>
      <c r="I437" s="153"/>
      <c r="J437" s="153"/>
      <c r="K437" s="154">
        <f>K439+K445+K447+K449</f>
        <v>7.15</v>
      </c>
      <c r="L437" s="154"/>
      <c r="M437" s="155">
        <f>M439+M445+M449</f>
        <v>128.27178000000001</v>
      </c>
    </row>
    <row r="438" spans="3:14" x14ac:dyDescent="0.25">
      <c r="K438" s="106"/>
      <c r="L438" s="106"/>
      <c r="M438" s="116"/>
    </row>
    <row r="439" spans="3:14" x14ac:dyDescent="0.25">
      <c r="C439" s="153" t="s">
        <v>1121</v>
      </c>
      <c r="D439" s="153" t="s">
        <v>1122</v>
      </c>
      <c r="E439" s="153"/>
      <c r="F439" s="153"/>
      <c r="G439" s="153"/>
      <c r="H439" s="153"/>
      <c r="I439" s="153"/>
      <c r="J439" s="153"/>
      <c r="K439" s="154">
        <f>SUM(K440:K443)</f>
        <v>2.85</v>
      </c>
      <c r="L439" s="156">
        <f>K439*$H$1</f>
        <v>0</v>
      </c>
      <c r="M439" s="155">
        <f>SUM(M440:M443)</f>
        <v>43.318799999999996</v>
      </c>
    </row>
    <row r="440" spans="3:14" x14ac:dyDescent="0.25">
      <c r="C440">
        <v>2.1</v>
      </c>
      <c r="D440" t="s">
        <v>1123</v>
      </c>
      <c r="E440" t="s">
        <v>1106</v>
      </c>
      <c r="F440" s="110"/>
      <c r="H440">
        <f>VLOOKUP(E440,'[1]Day rates'!$E$8:$G$36,2,0)</f>
        <v>5</v>
      </c>
      <c r="I440">
        <f>VLOOKUP(E440,'[1]Day rates'!$E$8:$G$36,3,0)</f>
        <v>10</v>
      </c>
      <c r="J440">
        <v>90</v>
      </c>
      <c r="K440" s="106">
        <v>0.45</v>
      </c>
      <c r="L440" s="157">
        <f>K440*$H$1</f>
        <v>0</v>
      </c>
      <c r="M440" s="117">
        <f>J440*I440*$I$432/10^3</f>
        <v>10.829699999999999</v>
      </c>
    </row>
    <row r="441" spans="3:14" x14ac:dyDescent="0.25">
      <c r="C441">
        <v>2.2000000000000002</v>
      </c>
      <c r="D441" t="s">
        <v>1124</v>
      </c>
      <c r="E441" t="s">
        <v>1106</v>
      </c>
      <c r="F441" s="110"/>
      <c r="H441">
        <f>VLOOKUP(E441,'[1]Day rates'!$E$8:$G$36,2,0)</f>
        <v>5</v>
      </c>
      <c r="I441">
        <f>VLOOKUP(E441,'[1]Day rates'!$E$8:$G$36,3,0)</f>
        <v>10</v>
      </c>
      <c r="J441">
        <v>90</v>
      </c>
      <c r="K441" s="106">
        <v>0.4</v>
      </c>
      <c r="L441" s="157">
        <f>K441*$H$1</f>
        <v>0</v>
      </c>
      <c r="M441" s="117">
        <f t="shared" ref="M441:M443" si="2">J441*I441*$I$432/10^3</f>
        <v>10.829699999999999</v>
      </c>
    </row>
    <row r="442" spans="3:14" x14ac:dyDescent="0.25">
      <c r="C442">
        <v>2.2999999999999998</v>
      </c>
      <c r="D442" t="s">
        <v>1125</v>
      </c>
      <c r="E442" t="s">
        <v>1106</v>
      </c>
      <c r="F442" s="110"/>
      <c r="H442">
        <f>VLOOKUP(E442,'[1]Day rates'!$E$8:$G$36,2,0)</f>
        <v>5</v>
      </c>
      <c r="I442">
        <f>VLOOKUP(E442,'[1]Day rates'!$E$8:$G$36,3,0)</f>
        <v>10</v>
      </c>
      <c r="J442">
        <v>90</v>
      </c>
      <c r="K442" s="106">
        <v>1</v>
      </c>
      <c r="L442" s="157">
        <f>K442*$H$1</f>
        <v>0</v>
      </c>
      <c r="M442" s="117">
        <f t="shared" si="2"/>
        <v>10.829699999999999</v>
      </c>
    </row>
    <row r="443" spans="3:14" x14ac:dyDescent="0.25">
      <c r="C443">
        <v>2.4</v>
      </c>
      <c r="D443" t="s">
        <v>1126</v>
      </c>
      <c r="E443" t="s">
        <v>1106</v>
      </c>
      <c r="F443" s="110"/>
      <c r="H443">
        <f>VLOOKUP(E443,'[1]Day rates'!$E$8:$G$36,2,0)</f>
        <v>5</v>
      </c>
      <c r="I443">
        <f>VLOOKUP(E443,'[1]Day rates'!$E$8:$G$36,3,0)</f>
        <v>10</v>
      </c>
      <c r="J443">
        <v>90</v>
      </c>
      <c r="K443" s="106">
        <v>1</v>
      </c>
      <c r="L443" s="157">
        <f>K443*$H$1</f>
        <v>0</v>
      </c>
      <c r="M443" s="117">
        <f t="shared" si="2"/>
        <v>10.829699999999999</v>
      </c>
    </row>
    <row r="444" spans="3:14" x14ac:dyDescent="0.25">
      <c r="K444" s="106"/>
      <c r="L444" s="157"/>
      <c r="M444" s="116"/>
    </row>
    <row r="445" spans="3:14" x14ac:dyDescent="0.25">
      <c r="C445" s="153" t="s">
        <v>1127</v>
      </c>
      <c r="D445" s="153" t="s">
        <v>1128</v>
      </c>
      <c r="E445" s="153"/>
      <c r="F445" s="153"/>
      <c r="G445" s="153"/>
      <c r="H445" s="153"/>
      <c r="I445" s="153"/>
      <c r="J445" s="153"/>
      <c r="K445" s="154"/>
      <c r="L445" s="156"/>
      <c r="M445" s="155">
        <f>SUM(M446:M447)</f>
        <v>19.252800000000001</v>
      </c>
      <c r="N445" s="158"/>
    </row>
    <row r="446" spans="3:14" x14ac:dyDescent="0.25">
      <c r="D446" t="s">
        <v>1129</v>
      </c>
      <c r="E446" t="s">
        <v>183</v>
      </c>
      <c r="F446" s="110"/>
      <c r="H446">
        <f>VLOOKUP(E446,'[1]Day rates'!$E$8:$G$36,2,0)</f>
        <v>38</v>
      </c>
      <c r="I446">
        <f>VLOOKUP(E446,'[1]Day rates'!$E$8:$G$36,3,0)</f>
        <v>50</v>
      </c>
      <c r="J446">
        <v>20</v>
      </c>
      <c r="K446" s="106">
        <v>1</v>
      </c>
      <c r="L446" s="157"/>
      <c r="M446" s="117">
        <f t="shared" ref="M446:M447" si="3">J446*I446*$I$432/10^3</f>
        <v>12.032999999999999</v>
      </c>
    </row>
    <row r="447" spans="3:14" x14ac:dyDescent="0.25">
      <c r="C447" t="s">
        <v>1130</v>
      </c>
      <c r="D447" t="s">
        <v>1131</v>
      </c>
      <c r="E447" t="s">
        <v>1040</v>
      </c>
      <c r="F447" s="110"/>
      <c r="H447">
        <f>VLOOKUP(E447,'[1]Day rates'!$E$8:$G$36,2,0)</f>
        <v>10</v>
      </c>
      <c r="I447">
        <f>VLOOKUP(E447,'[1]Day rates'!$E$8:$G$36,3,0)</f>
        <v>20</v>
      </c>
      <c r="J447">
        <v>30</v>
      </c>
      <c r="K447" s="106">
        <v>0.3</v>
      </c>
      <c r="L447" s="157">
        <f>K447*$H$1</f>
        <v>0</v>
      </c>
      <c r="M447" s="117">
        <f t="shared" si="3"/>
        <v>7.2197999999999993</v>
      </c>
      <c r="N447" t="s">
        <v>1132</v>
      </c>
    </row>
    <row r="448" spans="3:14" x14ac:dyDescent="0.25">
      <c r="C448" s="128"/>
      <c r="D448" s="128"/>
      <c r="E448" s="128"/>
      <c r="F448" s="128"/>
      <c r="G448" s="128"/>
      <c r="H448" s="128"/>
      <c r="I448" s="128"/>
      <c r="J448" s="128"/>
      <c r="K448" s="106"/>
      <c r="L448" s="157"/>
      <c r="M448" s="159"/>
    </row>
    <row r="449" spans="3:13" x14ac:dyDescent="0.25">
      <c r="C449" s="153" t="s">
        <v>1133</v>
      </c>
      <c r="D449" s="153" t="s">
        <v>1134</v>
      </c>
      <c r="E449" s="153"/>
      <c r="F449" s="160">
        <f>SUM(F450:F452)</f>
        <v>0</v>
      </c>
      <c r="G449" s="153"/>
      <c r="H449" s="153"/>
      <c r="I449" s="153"/>
      <c r="J449" s="153"/>
      <c r="K449" s="154">
        <f>SUM(K450:K452)</f>
        <v>4</v>
      </c>
      <c r="L449" s="156">
        <f>K449*$H$1</f>
        <v>0</v>
      </c>
      <c r="M449" s="155">
        <f>SUM(M450:M453)</f>
        <v>65.700180000000003</v>
      </c>
    </row>
    <row r="450" spans="3:13" x14ac:dyDescent="0.25">
      <c r="C450" t="s">
        <v>1135</v>
      </c>
      <c r="D450" t="s">
        <v>1136</v>
      </c>
      <c r="E450" t="s">
        <v>1137</v>
      </c>
      <c r="F450" s="110"/>
      <c r="H450">
        <f>VLOOKUP(E450,'[1]Day rates'!$E$8:$G$36,2,0)</f>
        <v>19</v>
      </c>
      <c r="I450">
        <f>VLOOKUP(E450,'[1]Day rates'!$E$8:$G$36,3,0)</f>
        <v>26</v>
      </c>
      <c r="J450">
        <v>60</v>
      </c>
      <c r="K450" s="106">
        <v>0.7</v>
      </c>
      <c r="L450" s="157">
        <f>K450*$H$1</f>
        <v>0</v>
      </c>
      <c r="M450" s="117">
        <f t="shared" ref="M450:M453" si="4">J450*I450*$I$432/10^3</f>
        <v>18.77148</v>
      </c>
    </row>
    <row r="451" spans="3:13" x14ac:dyDescent="0.25">
      <c r="C451" t="s">
        <v>1138</v>
      </c>
      <c r="D451" t="s">
        <v>1139</v>
      </c>
      <c r="E451" t="s">
        <v>1137</v>
      </c>
      <c r="F451" s="110"/>
      <c r="H451">
        <f>VLOOKUP(E451,'[1]Day rates'!$E$8:$G$36,2,0)</f>
        <v>19</v>
      </c>
      <c r="I451">
        <f>VLOOKUP(E451,'[1]Day rates'!$E$8:$G$36,3,0)</f>
        <v>26</v>
      </c>
      <c r="J451">
        <v>90</v>
      </c>
      <c r="K451" s="106">
        <v>2.5</v>
      </c>
      <c r="L451" s="157">
        <f>K451*$H$1</f>
        <v>0</v>
      </c>
      <c r="M451" s="117">
        <f t="shared" si="4"/>
        <v>28.157219999999999</v>
      </c>
    </row>
    <row r="452" spans="3:13" x14ac:dyDescent="0.25">
      <c r="C452" t="s">
        <v>1140</v>
      </c>
      <c r="D452" t="s">
        <v>1141</v>
      </c>
      <c r="E452" t="s">
        <v>1137</v>
      </c>
      <c r="F452" s="110"/>
      <c r="H452">
        <f>VLOOKUP(E452,'[1]Day rates'!$E$8:$G$36,2,0)</f>
        <v>19</v>
      </c>
      <c r="I452">
        <f>VLOOKUP(E452,'[1]Day rates'!$E$8:$G$36,3,0)</f>
        <v>26</v>
      </c>
      <c r="J452">
        <v>60</v>
      </c>
      <c r="K452" s="106">
        <v>0.8</v>
      </c>
      <c r="L452" s="157">
        <f>K452*$H$1</f>
        <v>0</v>
      </c>
      <c r="M452" s="117">
        <f t="shared" si="4"/>
        <v>18.77148</v>
      </c>
    </row>
    <row r="453" spans="3:13" ht="15.75" thickBot="1" x14ac:dyDescent="0.3">
      <c r="C453" s="107"/>
      <c r="D453" s="107"/>
      <c r="E453" s="107"/>
      <c r="F453" s="107"/>
      <c r="G453" s="107"/>
      <c r="H453" s="107"/>
      <c r="I453" s="107"/>
      <c r="J453" s="107"/>
      <c r="K453" s="108"/>
      <c r="L453" s="161">
        <f>K453*$H$1</f>
        <v>0</v>
      </c>
      <c r="M453" s="120">
        <f t="shared" si="4"/>
        <v>0</v>
      </c>
    </row>
    <row r="454" spans="3:13" ht="15.75" thickTop="1" x14ac:dyDescent="0.25">
      <c r="D454" t="s">
        <v>1142</v>
      </c>
      <c r="K454" s="106">
        <f>SUM(K437:K453)-K449-K445-K439-K437</f>
        <v>8.1499999999999986</v>
      </c>
      <c r="L454" s="157">
        <f>SUM(L439:L453)-L449-L439</f>
        <v>0</v>
      </c>
      <c r="M454" s="116"/>
    </row>
  </sheetData>
  <mergeCells count="2">
    <mergeCell ref="H433:I433"/>
    <mergeCell ref="K434:L43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B0068-DBB7-4CE2-8F33-6A7BEB224475}">
  <sheetPr>
    <tabColor rgb="FFFFC000"/>
  </sheetPr>
  <dimension ref="A2:M127"/>
  <sheetViews>
    <sheetView workbookViewId="0">
      <pane ySplit="4" topLeftCell="A98" activePane="bottomLeft" state="frozen"/>
      <selection pane="bottomLeft" activeCell="C109" sqref="C109:E111"/>
    </sheetView>
  </sheetViews>
  <sheetFormatPr defaultRowHeight="15" x14ac:dyDescent="0.25"/>
  <cols>
    <col min="1" max="1" width="36.85546875" bestFit="1" customWidth="1"/>
    <col min="2" max="2" width="7.7109375" customWidth="1"/>
    <col min="3" max="3" width="41.7109375" customWidth="1"/>
    <col min="4" max="4" width="44.7109375" customWidth="1"/>
    <col min="5" max="5" width="42.5703125" customWidth="1"/>
    <col min="6" max="6" width="38.85546875" customWidth="1"/>
    <col min="7" max="10" width="9.28515625" bestFit="1" customWidth="1"/>
    <col min="11" max="11" width="9.5703125" bestFit="1" customWidth="1"/>
    <col min="12" max="12" width="9.28515625" bestFit="1" customWidth="1"/>
  </cols>
  <sheetData>
    <row r="2" spans="1:12" x14ac:dyDescent="0.25">
      <c r="A2" t="s">
        <v>107</v>
      </c>
    </row>
    <row r="4" spans="1:12" x14ac:dyDescent="0.25">
      <c r="A4" s="21" t="s">
        <v>14</v>
      </c>
      <c r="B4" s="21"/>
      <c r="C4" s="21" t="s">
        <v>118</v>
      </c>
      <c r="D4" s="21" t="s">
        <v>118</v>
      </c>
      <c r="E4" s="21" t="s">
        <v>118</v>
      </c>
      <c r="F4" s="29"/>
    </row>
    <row r="5" spans="1:12" ht="45" x14ac:dyDescent="0.25">
      <c r="A5" s="10" t="s">
        <v>2</v>
      </c>
      <c r="B5" s="18"/>
      <c r="C5" s="5" t="s">
        <v>266</v>
      </c>
      <c r="D5" s="5" t="s">
        <v>267</v>
      </c>
      <c r="E5" s="5" t="s">
        <v>268</v>
      </c>
    </row>
    <row r="6" spans="1:12" ht="14.25" customHeight="1" x14ac:dyDescent="0.25">
      <c r="A6" s="2" t="s">
        <v>9</v>
      </c>
      <c r="B6" s="19"/>
      <c r="C6" t="s">
        <v>72</v>
      </c>
      <c r="D6" t="s">
        <v>72</v>
      </c>
      <c r="E6" t="s">
        <v>237</v>
      </c>
    </row>
    <row r="7" spans="1:12" ht="191.25" customHeight="1" x14ac:dyDescent="0.25">
      <c r="A7" s="2"/>
      <c r="B7" s="19"/>
      <c r="C7" t="s">
        <v>226</v>
      </c>
      <c r="D7" t="s">
        <v>227</v>
      </c>
      <c r="E7" t="s">
        <v>236</v>
      </c>
    </row>
    <row r="8" spans="1:12" ht="30" x14ac:dyDescent="0.25">
      <c r="A8" s="10" t="s">
        <v>23</v>
      </c>
      <c r="B8" s="18"/>
      <c r="C8" s="5" t="s">
        <v>233</v>
      </c>
      <c r="E8" s="4" t="s">
        <v>269</v>
      </c>
    </row>
    <row r="9" spans="1:12" ht="105" x14ac:dyDescent="0.25">
      <c r="A9" s="2" t="s">
        <v>132</v>
      </c>
      <c r="B9" s="19"/>
      <c r="C9" s="4" t="s">
        <v>234</v>
      </c>
      <c r="D9" s="4" t="s">
        <v>234</v>
      </c>
      <c r="E9" s="4" t="s">
        <v>270</v>
      </c>
    </row>
    <row r="10" spans="1:12" x14ac:dyDescent="0.25">
      <c r="A10" s="2" t="s">
        <v>13</v>
      </c>
      <c r="B10" s="19"/>
      <c r="C10" t="s">
        <v>73</v>
      </c>
    </row>
    <row r="11" spans="1:12" x14ac:dyDescent="0.25">
      <c r="A11" s="2" t="s">
        <v>3</v>
      </c>
      <c r="B11" s="19"/>
    </row>
    <row r="12" spans="1:12" x14ac:dyDescent="0.25">
      <c r="A12" s="10" t="s">
        <v>38</v>
      </c>
      <c r="B12" s="19"/>
      <c r="C12" t="s">
        <v>209</v>
      </c>
    </row>
    <row r="13" spans="1:12" x14ac:dyDescent="0.25">
      <c r="A13" s="2" t="s">
        <v>25</v>
      </c>
      <c r="B13" s="19"/>
      <c r="L13" s="6"/>
    </row>
    <row r="14" spans="1:12" x14ac:dyDescent="0.25">
      <c r="B14" s="19"/>
      <c r="L14" s="6"/>
    </row>
    <row r="15" spans="1:12" x14ac:dyDescent="0.25">
      <c r="A15" s="2" t="s">
        <v>21</v>
      </c>
      <c r="B15" s="22"/>
    </row>
    <row r="16" spans="1:12" s="34" customFormat="1" x14ac:dyDescent="0.25"/>
    <row r="17" spans="1:5" ht="30" x14ac:dyDescent="0.25">
      <c r="A17" s="44" t="s">
        <v>364</v>
      </c>
      <c r="C17" s="4" t="s">
        <v>778</v>
      </c>
      <c r="D17" s="4" t="s">
        <v>778</v>
      </c>
      <c r="E17" s="4" t="s">
        <v>778</v>
      </c>
    </row>
    <row r="18" spans="1:5" x14ac:dyDescent="0.25">
      <c r="A18" s="30" t="s">
        <v>285</v>
      </c>
      <c r="C18" s="5" t="s">
        <v>779</v>
      </c>
      <c r="D18" s="5" t="s">
        <v>779</v>
      </c>
      <c r="E18" s="5" t="s">
        <v>780</v>
      </c>
    </row>
    <row r="19" spans="1:5" x14ac:dyDescent="0.25">
      <c r="A19" s="30"/>
      <c r="C19" s="5" t="s">
        <v>781</v>
      </c>
      <c r="D19" s="5" t="s">
        <v>781</v>
      </c>
      <c r="E19" s="5" t="s">
        <v>782</v>
      </c>
    </row>
    <row r="20" spans="1:5" x14ac:dyDescent="0.25">
      <c r="A20" s="30"/>
      <c r="C20" s="5" t="s">
        <v>783</v>
      </c>
      <c r="D20" s="5" t="s">
        <v>783</v>
      </c>
      <c r="E20" s="5" t="s">
        <v>784</v>
      </c>
    </row>
    <row r="21" spans="1:5" x14ac:dyDescent="0.25">
      <c r="A21" s="30"/>
      <c r="C21" s="5" t="s">
        <v>780</v>
      </c>
      <c r="D21" s="5" t="s">
        <v>812</v>
      </c>
      <c r="E21" s="5" t="s">
        <v>785</v>
      </c>
    </row>
    <row r="22" spans="1:5" x14ac:dyDescent="0.25">
      <c r="A22" s="30"/>
      <c r="C22" s="5" t="s">
        <v>782</v>
      </c>
      <c r="D22" s="5" t="s">
        <v>813</v>
      </c>
      <c r="E22" s="5" t="s">
        <v>786</v>
      </c>
    </row>
    <row r="23" spans="1:5" x14ac:dyDescent="0.25">
      <c r="A23" s="30"/>
      <c r="C23" s="5" t="s">
        <v>784</v>
      </c>
      <c r="E23" s="5" t="s">
        <v>787</v>
      </c>
    </row>
    <row r="24" spans="1:5" x14ac:dyDescent="0.25">
      <c r="A24" s="30"/>
      <c r="C24" s="5" t="s">
        <v>785</v>
      </c>
      <c r="E24" s="5" t="s">
        <v>812</v>
      </c>
    </row>
    <row r="25" spans="1:5" x14ac:dyDescent="0.25">
      <c r="A25" s="30"/>
      <c r="C25" s="5" t="s">
        <v>786</v>
      </c>
      <c r="E25" s="5" t="s">
        <v>813</v>
      </c>
    </row>
    <row r="26" spans="1:5" x14ac:dyDescent="0.25">
      <c r="A26" s="30"/>
      <c r="C26" s="5" t="s">
        <v>787</v>
      </c>
    </row>
    <row r="27" spans="1:5" x14ac:dyDescent="0.25">
      <c r="A27" s="30"/>
      <c r="C27" s="5" t="s">
        <v>812</v>
      </c>
    </row>
    <row r="28" spans="1:5" x14ac:dyDescent="0.25">
      <c r="A28" s="30"/>
      <c r="C28" s="5" t="s">
        <v>813</v>
      </c>
    </row>
    <row r="29" spans="1:5" x14ac:dyDescent="0.25">
      <c r="A29" s="30"/>
      <c r="C29" s="5"/>
    </row>
    <row r="30" spans="1:5" x14ac:dyDescent="0.25">
      <c r="A30" s="30"/>
    </row>
    <row r="31" spans="1:5" ht="30" x14ac:dyDescent="0.25">
      <c r="A31" s="44" t="s">
        <v>364</v>
      </c>
      <c r="C31" s="5" t="s">
        <v>788</v>
      </c>
      <c r="D31" s="5" t="s">
        <v>788</v>
      </c>
      <c r="E31" s="5" t="s">
        <v>788</v>
      </c>
    </row>
    <row r="32" spans="1:5" x14ac:dyDescent="0.25">
      <c r="A32" s="30" t="s">
        <v>346</v>
      </c>
      <c r="C32" s="5" t="s">
        <v>789</v>
      </c>
      <c r="D32" s="5" t="s">
        <v>789</v>
      </c>
      <c r="E32" s="5" t="s">
        <v>789</v>
      </c>
    </row>
    <row r="33" spans="3:5" x14ac:dyDescent="0.25">
      <c r="C33" s="5" t="s">
        <v>790</v>
      </c>
      <c r="D33" s="5" t="s">
        <v>790</v>
      </c>
      <c r="E33" s="5" t="s">
        <v>790</v>
      </c>
    </row>
    <row r="34" spans="3:5" x14ac:dyDescent="0.25">
      <c r="C34" s="5" t="s">
        <v>791</v>
      </c>
      <c r="D34" s="5" t="s">
        <v>791</v>
      </c>
      <c r="E34" s="5" t="s">
        <v>791</v>
      </c>
    </row>
    <row r="35" spans="3:5" x14ac:dyDescent="0.25">
      <c r="C35" s="5" t="s">
        <v>792</v>
      </c>
      <c r="D35" s="5" t="s">
        <v>792</v>
      </c>
      <c r="E35" s="5" t="s">
        <v>792</v>
      </c>
    </row>
    <row r="36" spans="3:5" x14ac:dyDescent="0.25">
      <c r="C36" s="5" t="s">
        <v>793</v>
      </c>
      <c r="D36" s="5" t="s">
        <v>793</v>
      </c>
      <c r="E36" s="5" t="s">
        <v>793</v>
      </c>
    </row>
    <row r="37" spans="3:5" x14ac:dyDescent="0.25">
      <c r="C37" s="5" t="s">
        <v>794</v>
      </c>
      <c r="D37" s="5" t="s">
        <v>794</v>
      </c>
      <c r="E37" s="5" t="s">
        <v>794</v>
      </c>
    </row>
    <row r="38" spans="3:5" x14ac:dyDescent="0.25">
      <c r="C38" s="5" t="s">
        <v>795</v>
      </c>
      <c r="D38" s="5" t="s">
        <v>795</v>
      </c>
      <c r="E38" s="5" t="s">
        <v>795</v>
      </c>
    </row>
    <row r="39" spans="3:5" x14ac:dyDescent="0.25">
      <c r="C39" s="5" t="s">
        <v>796</v>
      </c>
      <c r="D39" s="5" t="s">
        <v>796</v>
      </c>
      <c r="E39" s="5" t="s">
        <v>796</v>
      </c>
    </row>
    <row r="40" spans="3:5" x14ac:dyDescent="0.25">
      <c r="C40" s="5" t="s">
        <v>797</v>
      </c>
      <c r="D40" s="5" t="s">
        <v>797</v>
      </c>
      <c r="E40" s="5" t="s">
        <v>797</v>
      </c>
    </row>
    <row r="41" spans="3:5" x14ac:dyDescent="0.25">
      <c r="C41" s="5" t="s">
        <v>798</v>
      </c>
      <c r="D41" s="5" t="s">
        <v>798</v>
      </c>
      <c r="E41" s="5" t="s">
        <v>798</v>
      </c>
    </row>
    <row r="42" spans="3:5" x14ac:dyDescent="0.25">
      <c r="C42" s="5" t="s">
        <v>799</v>
      </c>
      <c r="D42" s="5" t="s">
        <v>799</v>
      </c>
      <c r="E42" s="5" t="s">
        <v>799</v>
      </c>
    </row>
    <row r="43" spans="3:5" x14ac:dyDescent="0.25">
      <c r="C43" s="5" t="s">
        <v>800</v>
      </c>
      <c r="D43" s="5" t="s">
        <v>800</v>
      </c>
      <c r="E43" s="5" t="s">
        <v>800</v>
      </c>
    </row>
    <row r="44" spans="3:5" x14ac:dyDescent="0.25">
      <c r="C44" s="5" t="s">
        <v>801</v>
      </c>
      <c r="D44" s="5" t="s">
        <v>801</v>
      </c>
      <c r="E44" s="5" t="s">
        <v>801</v>
      </c>
    </row>
    <row r="45" spans="3:5" x14ac:dyDescent="0.25">
      <c r="C45" s="5" t="s">
        <v>802</v>
      </c>
      <c r="D45" s="5" t="s">
        <v>802</v>
      </c>
      <c r="E45" s="5" t="s">
        <v>802</v>
      </c>
    </row>
    <row r="46" spans="3:5" x14ac:dyDescent="0.25">
      <c r="C46" s="5" t="s">
        <v>803</v>
      </c>
      <c r="D46" s="5" t="s">
        <v>803</v>
      </c>
      <c r="E46" s="5" t="s">
        <v>803</v>
      </c>
    </row>
    <row r="47" spans="3:5" x14ac:dyDescent="0.25">
      <c r="C47" s="5" t="s">
        <v>804</v>
      </c>
      <c r="D47" s="5" t="s">
        <v>804</v>
      </c>
      <c r="E47" s="5" t="s">
        <v>804</v>
      </c>
    </row>
    <row r="48" spans="3:5" x14ac:dyDescent="0.25">
      <c r="C48" s="5" t="s">
        <v>805</v>
      </c>
      <c r="D48" s="5" t="s">
        <v>805</v>
      </c>
      <c r="E48" s="5" t="s">
        <v>805</v>
      </c>
    </row>
    <row r="49" spans="3:5" x14ac:dyDescent="0.25">
      <c r="C49" s="5" t="s">
        <v>806</v>
      </c>
      <c r="D49" s="5" t="s">
        <v>806</v>
      </c>
      <c r="E49" s="5" t="s">
        <v>806</v>
      </c>
    </row>
    <row r="50" spans="3:5" x14ac:dyDescent="0.25">
      <c r="C50" s="5" t="s">
        <v>807</v>
      </c>
      <c r="D50" s="5" t="s">
        <v>807</v>
      </c>
      <c r="E50" s="5" t="s">
        <v>807</v>
      </c>
    </row>
    <row r="51" spans="3:5" x14ac:dyDescent="0.25">
      <c r="C51" s="5" t="s">
        <v>808</v>
      </c>
      <c r="D51" s="5" t="s">
        <v>808</v>
      </c>
      <c r="E51" s="5" t="s">
        <v>808</v>
      </c>
    </row>
    <row r="52" spans="3:5" x14ac:dyDescent="0.25">
      <c r="C52" s="5" t="s">
        <v>809</v>
      </c>
      <c r="D52" s="5" t="s">
        <v>809</v>
      </c>
      <c r="E52" s="5" t="s">
        <v>809</v>
      </c>
    </row>
    <row r="53" spans="3:5" x14ac:dyDescent="0.25">
      <c r="C53" s="5" t="s">
        <v>810</v>
      </c>
      <c r="D53" s="5" t="s">
        <v>810</v>
      </c>
      <c r="E53" s="5" t="s">
        <v>810</v>
      </c>
    </row>
    <row r="54" spans="3:5" x14ac:dyDescent="0.25">
      <c r="C54" s="5" t="s">
        <v>811</v>
      </c>
      <c r="D54" s="5" t="s">
        <v>811</v>
      </c>
      <c r="E54" s="5" t="s">
        <v>811</v>
      </c>
    </row>
    <row r="108" spans="1:5" ht="15.75" thickBot="1" x14ac:dyDescent="0.3">
      <c r="C108" s="21" t="s">
        <v>937</v>
      </c>
      <c r="D108" s="21" t="s">
        <v>1156</v>
      </c>
      <c r="E108" s="21" t="s">
        <v>938</v>
      </c>
    </row>
    <row r="109" spans="1:5" ht="15.75" thickBot="1" x14ac:dyDescent="0.3">
      <c r="A109" s="54" t="s">
        <v>934</v>
      </c>
      <c r="B109" s="55" t="s">
        <v>932</v>
      </c>
      <c r="C109">
        <f>COUNTA(C17:C28)</f>
        <v>12</v>
      </c>
      <c r="D109">
        <f t="shared" ref="D109:E109" si="0">COUNTA(D17:D28)</f>
        <v>6</v>
      </c>
      <c r="E109">
        <f t="shared" si="0"/>
        <v>9</v>
      </c>
    </row>
    <row r="110" spans="1:5" ht="15.75" thickBot="1" x14ac:dyDescent="0.3">
      <c r="A110" s="62" t="s">
        <v>931</v>
      </c>
      <c r="B110" s="63" t="s">
        <v>932</v>
      </c>
      <c r="C110">
        <f>COUNTA(C32:C106)+C109</f>
        <v>35</v>
      </c>
      <c r="D110">
        <f t="shared" ref="D110:E110" si="1">COUNTA(D32:D106)+D109</f>
        <v>29</v>
      </c>
      <c r="E110">
        <f t="shared" si="1"/>
        <v>32</v>
      </c>
    </row>
    <row r="111" spans="1:5" ht="15.75" thickBot="1" x14ac:dyDescent="0.3">
      <c r="A111" s="59" t="s">
        <v>936</v>
      </c>
      <c r="B111" s="60" t="s">
        <v>933</v>
      </c>
      <c r="C111" s="75">
        <f>L124</f>
        <v>23.063250000000004</v>
      </c>
      <c r="D111" s="75">
        <f>L125+L122+L123</f>
        <v>65.345875000000007</v>
      </c>
      <c r="E111" s="75">
        <f>L126</f>
        <v>6.0164999999999997</v>
      </c>
    </row>
    <row r="117" spans="3:13" x14ac:dyDescent="0.25">
      <c r="G117" t="s">
        <v>939</v>
      </c>
      <c r="H117">
        <v>12.032999999999999</v>
      </c>
    </row>
    <row r="120" spans="3:13" x14ac:dyDescent="0.25">
      <c r="C120" s="76"/>
      <c r="D120" s="76"/>
      <c r="E120" s="76"/>
      <c r="F120" s="76"/>
      <c r="G120" s="76"/>
      <c r="H120" s="76"/>
      <c r="I120" s="76"/>
      <c r="J120" s="76"/>
      <c r="K120" s="76"/>
      <c r="L120" s="76" t="s">
        <v>1145</v>
      </c>
      <c r="M120" s="76"/>
    </row>
    <row r="121" spans="3:13" x14ac:dyDescent="0.25">
      <c r="C121" s="76"/>
      <c r="D121" s="76"/>
      <c r="E121" s="76" t="s">
        <v>999</v>
      </c>
      <c r="F121" s="76" t="s">
        <v>1146</v>
      </c>
      <c r="G121" s="76" t="s">
        <v>1013</v>
      </c>
      <c r="H121" s="76" t="s">
        <v>1147</v>
      </c>
      <c r="I121" s="76" t="s">
        <v>1148</v>
      </c>
      <c r="J121" s="76" t="s">
        <v>1149</v>
      </c>
      <c r="K121" s="76" t="s">
        <v>946</v>
      </c>
      <c r="L121" s="76" t="s">
        <v>1005</v>
      </c>
      <c r="M121" s="76"/>
    </row>
    <row r="122" spans="3:13" x14ac:dyDescent="0.25">
      <c r="C122" t="s">
        <v>1150</v>
      </c>
      <c r="D122" t="s">
        <v>1151</v>
      </c>
      <c r="E122">
        <v>23</v>
      </c>
      <c r="F122">
        <v>35</v>
      </c>
      <c r="G122" s="75">
        <v>66.666666666666671</v>
      </c>
      <c r="H122" s="75">
        <v>3</v>
      </c>
      <c r="I122" s="75">
        <v>22.222222222222225</v>
      </c>
      <c r="J122" s="75">
        <v>5</v>
      </c>
      <c r="K122" s="75">
        <v>2555.5555555555561</v>
      </c>
      <c r="L122" s="75">
        <v>30.751000000000005</v>
      </c>
    </row>
    <row r="123" spans="3:13" x14ac:dyDescent="0.25">
      <c r="C123" t="s">
        <v>67</v>
      </c>
      <c r="D123" t="s">
        <v>1151</v>
      </c>
      <c r="E123">
        <v>23</v>
      </c>
      <c r="F123">
        <v>35</v>
      </c>
      <c r="G123" s="75">
        <v>66.666666666666671</v>
      </c>
      <c r="H123" s="75">
        <v>8</v>
      </c>
      <c r="I123" s="75">
        <v>8.3333333333333339</v>
      </c>
      <c r="J123" s="75">
        <v>5</v>
      </c>
      <c r="K123" s="75">
        <v>958.33333333333348</v>
      </c>
      <c r="L123" s="75">
        <v>11.531625000000002</v>
      </c>
    </row>
    <row r="124" spans="3:13" x14ac:dyDescent="0.25">
      <c r="C124" t="s">
        <v>1152</v>
      </c>
      <c r="D124" t="s">
        <v>1151</v>
      </c>
      <c r="E124">
        <v>23</v>
      </c>
      <c r="F124">
        <v>35</v>
      </c>
      <c r="G124" s="75">
        <v>200</v>
      </c>
      <c r="H124" s="75">
        <v>12</v>
      </c>
      <c r="I124" s="75">
        <v>16.666666666666668</v>
      </c>
      <c r="J124" s="75">
        <v>5</v>
      </c>
      <c r="K124" s="75">
        <v>1916.666666666667</v>
      </c>
      <c r="L124" s="75">
        <v>23.063250000000004</v>
      </c>
    </row>
    <row r="125" spans="3:13" x14ac:dyDescent="0.25">
      <c r="C125" t="s">
        <v>1153</v>
      </c>
      <c r="D125" t="s">
        <v>1151</v>
      </c>
      <c r="E125">
        <v>23</v>
      </c>
      <c r="F125">
        <v>35</v>
      </c>
      <c r="G125" s="75">
        <v>66.666666666666671</v>
      </c>
      <c r="H125" s="75">
        <v>4</v>
      </c>
      <c r="I125" s="75">
        <v>16.666666666666668</v>
      </c>
      <c r="J125" s="75">
        <v>5</v>
      </c>
      <c r="K125" s="75">
        <v>1916.666666666667</v>
      </c>
      <c r="L125" s="75">
        <v>23.063250000000004</v>
      </c>
    </row>
    <row r="126" spans="3:13" x14ac:dyDescent="0.25">
      <c r="C126" t="s">
        <v>1154</v>
      </c>
      <c r="D126" t="s">
        <v>1155</v>
      </c>
      <c r="E126">
        <v>15</v>
      </c>
      <c r="F126">
        <v>20</v>
      </c>
      <c r="G126" s="75">
        <v>66.666666666666671</v>
      </c>
      <c r="H126" s="75">
        <v>10</v>
      </c>
      <c r="I126" s="75">
        <v>6.666666666666667</v>
      </c>
      <c r="J126" s="75">
        <v>5</v>
      </c>
      <c r="K126" s="75">
        <v>500.00000000000006</v>
      </c>
      <c r="L126" s="75">
        <v>6.0164999999999997</v>
      </c>
    </row>
    <row r="127" spans="3:13" x14ac:dyDescent="0.25">
      <c r="G127" s="75"/>
      <c r="H127" s="75"/>
      <c r="I127" s="75"/>
      <c r="J127" s="75"/>
      <c r="K127" s="75"/>
      <c r="L127" s="75">
        <v>94.425625000000011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EF198-7F92-4DD2-86BD-A80FB303073E}">
  <sheetPr>
    <tabColor rgb="FFFFC000"/>
  </sheetPr>
  <dimension ref="A1:Q360"/>
  <sheetViews>
    <sheetView topLeftCell="A34" workbookViewId="0">
      <selection activeCell="F60" sqref="F60:J62"/>
    </sheetView>
  </sheetViews>
  <sheetFormatPr defaultRowHeight="15" x14ac:dyDescent="0.25"/>
  <cols>
    <col min="3" max="3" width="45" bestFit="1" customWidth="1"/>
    <col min="5" max="5" width="4.28515625" customWidth="1"/>
    <col min="6" max="6" width="35.7109375" bestFit="1" customWidth="1"/>
    <col min="7" max="7" width="30" bestFit="1" customWidth="1"/>
    <col min="8" max="8" width="30.140625" bestFit="1" customWidth="1"/>
    <col min="9" max="9" width="22.5703125" customWidth="1"/>
    <col min="10" max="10" width="21.7109375" customWidth="1"/>
    <col min="16" max="16" width="45.140625" customWidth="1"/>
    <col min="17" max="17" width="44.42578125" customWidth="1"/>
  </cols>
  <sheetData>
    <row r="1" spans="4:17" x14ac:dyDescent="0.25">
      <c r="Q1" s="13"/>
    </row>
    <row r="3" spans="4:17" x14ac:dyDescent="0.25">
      <c r="P3" s="3"/>
      <c r="Q3" s="3"/>
    </row>
    <row r="4" spans="4:17" x14ac:dyDescent="0.25">
      <c r="P4" s="35" t="s">
        <v>198</v>
      </c>
      <c r="Q4" s="36" t="s">
        <v>202</v>
      </c>
    </row>
    <row r="11" spans="4:17" x14ac:dyDescent="0.25">
      <c r="D11" s="23" t="s">
        <v>14</v>
      </c>
      <c r="E11" s="23"/>
      <c r="F11" s="23" t="s">
        <v>956</v>
      </c>
      <c r="G11" s="23" t="s">
        <v>957</v>
      </c>
      <c r="H11" s="23" t="s">
        <v>959</v>
      </c>
      <c r="I11" s="23" t="s">
        <v>958</v>
      </c>
      <c r="J11" s="23" t="s">
        <v>952</v>
      </c>
    </row>
    <row r="12" spans="4:17" ht="45" x14ac:dyDescent="0.25">
      <c r="D12" s="3"/>
      <c r="E12" s="3"/>
      <c r="F12" s="5" t="s">
        <v>219</v>
      </c>
      <c r="G12" s="3"/>
      <c r="H12" s="5" t="s">
        <v>203</v>
      </c>
      <c r="I12" s="3"/>
      <c r="J12" s="3"/>
    </row>
    <row r="13" spans="4:17" ht="30" x14ac:dyDescent="0.25">
      <c r="F13" s="41" t="s">
        <v>361</v>
      </c>
      <c r="G13" s="41" t="s">
        <v>362</v>
      </c>
      <c r="H13" s="41"/>
    </row>
    <row r="14" spans="4:17" ht="45" x14ac:dyDescent="0.25">
      <c r="F14" s="5" t="s">
        <v>199</v>
      </c>
      <c r="G14" t="s">
        <v>241</v>
      </c>
      <c r="H14" s="4" t="s">
        <v>200</v>
      </c>
    </row>
    <row r="15" spans="4:17" x14ac:dyDescent="0.25">
      <c r="F15" s="5"/>
      <c r="H15" s="4"/>
    </row>
    <row r="16" spans="4:17" ht="60" x14ac:dyDescent="0.25">
      <c r="F16" s="5"/>
      <c r="G16" s="53" t="s">
        <v>257</v>
      </c>
    </row>
    <row r="17" spans="6:8" ht="30" x14ac:dyDescent="0.25">
      <c r="F17" t="s">
        <v>240</v>
      </c>
      <c r="G17" s="4" t="s">
        <v>246</v>
      </c>
    </row>
    <row r="18" spans="6:8" x14ac:dyDescent="0.25">
      <c r="F18" s="4"/>
    </row>
    <row r="19" spans="6:8" x14ac:dyDescent="0.25">
      <c r="H19" t="s">
        <v>914</v>
      </c>
    </row>
    <row r="24" spans="6:8" x14ac:dyDescent="0.25">
      <c r="F24" s="7"/>
      <c r="H24" s="7"/>
    </row>
    <row r="25" spans="6:8" x14ac:dyDescent="0.25">
      <c r="F25" s="31"/>
      <c r="H25" s="31"/>
    </row>
    <row r="26" spans="6:8" x14ac:dyDescent="0.25">
      <c r="F26" t="s">
        <v>878</v>
      </c>
      <c r="H26" t="s">
        <v>878</v>
      </c>
    </row>
    <row r="27" spans="6:8" ht="30" x14ac:dyDescent="0.25">
      <c r="F27" s="4" t="s">
        <v>912</v>
      </c>
      <c r="G27" t="s">
        <v>915</v>
      </c>
      <c r="H27" t="s">
        <v>915</v>
      </c>
    </row>
    <row r="30" spans="6:8" x14ac:dyDescent="0.25">
      <c r="F30" s="5"/>
    </row>
    <row r="31" spans="6:8" x14ac:dyDescent="0.25">
      <c r="F31" s="5"/>
    </row>
    <row r="32" spans="6:8" x14ac:dyDescent="0.25">
      <c r="F32" s="5"/>
    </row>
    <row r="37" spans="6:8" ht="120" x14ac:dyDescent="0.25">
      <c r="F37" s="66" t="s">
        <v>913</v>
      </c>
      <c r="G37" s="9"/>
      <c r="H37" s="66" t="s">
        <v>916</v>
      </c>
    </row>
    <row r="38" spans="6:8" ht="30" x14ac:dyDescent="0.25">
      <c r="F38" s="5" t="s">
        <v>903</v>
      </c>
      <c r="G38" s="4" t="s">
        <v>246</v>
      </c>
      <c r="H38" s="5" t="s">
        <v>881</v>
      </c>
    </row>
    <row r="39" spans="6:8" x14ac:dyDescent="0.25">
      <c r="F39" s="5" t="s">
        <v>904</v>
      </c>
      <c r="G39" s="5" t="s">
        <v>490</v>
      </c>
      <c r="H39" s="5" t="s">
        <v>882</v>
      </c>
    </row>
    <row r="40" spans="6:8" x14ac:dyDescent="0.25">
      <c r="F40" s="5" t="s">
        <v>906</v>
      </c>
      <c r="G40" s="5" t="s">
        <v>850</v>
      </c>
      <c r="H40" s="5" t="s">
        <v>883</v>
      </c>
    </row>
    <row r="41" spans="6:8" x14ac:dyDescent="0.25">
      <c r="G41" s="5" t="s">
        <v>411</v>
      </c>
      <c r="H41" s="5" t="s">
        <v>886</v>
      </c>
    </row>
    <row r="42" spans="6:8" x14ac:dyDescent="0.25">
      <c r="G42" s="5" t="s">
        <v>420</v>
      </c>
      <c r="H42" s="5" t="s">
        <v>887</v>
      </c>
    </row>
    <row r="43" spans="6:8" x14ac:dyDescent="0.25">
      <c r="G43" s="5" t="s">
        <v>422</v>
      </c>
      <c r="H43" s="5" t="s">
        <v>888</v>
      </c>
    </row>
    <row r="44" spans="6:8" x14ac:dyDescent="0.25">
      <c r="G44" s="5" t="s">
        <v>442</v>
      </c>
      <c r="H44" s="5" t="s">
        <v>889</v>
      </c>
    </row>
    <row r="45" spans="6:8" x14ac:dyDescent="0.25">
      <c r="G45" s="5" t="s">
        <v>536</v>
      </c>
      <c r="H45" s="5" t="s">
        <v>1252</v>
      </c>
    </row>
    <row r="46" spans="6:8" x14ac:dyDescent="0.25">
      <c r="G46" s="5" t="s">
        <v>545</v>
      </c>
      <c r="H46" s="5"/>
    </row>
    <row r="47" spans="6:8" x14ac:dyDescent="0.25">
      <c r="G47" s="5" t="s">
        <v>546</v>
      </c>
      <c r="H47" s="5"/>
    </row>
    <row r="48" spans="6:8" x14ac:dyDescent="0.25">
      <c r="G48" s="5" t="s">
        <v>863</v>
      </c>
      <c r="H48" s="5"/>
    </row>
    <row r="49" spans="1:10" x14ac:dyDescent="0.25">
      <c r="G49" s="5" t="s">
        <v>605</v>
      </c>
      <c r="H49" s="5"/>
    </row>
    <row r="50" spans="1:10" x14ac:dyDescent="0.25">
      <c r="G50" s="5" t="s">
        <v>606</v>
      </c>
      <c r="H50" s="5"/>
    </row>
    <row r="51" spans="1:10" x14ac:dyDescent="0.25">
      <c r="G51" s="5" t="s">
        <v>608</v>
      </c>
      <c r="H51" s="5"/>
    </row>
    <row r="52" spans="1:10" x14ac:dyDescent="0.25">
      <c r="G52" s="5" t="s">
        <v>633</v>
      </c>
      <c r="H52" s="5"/>
    </row>
    <row r="53" spans="1:10" x14ac:dyDescent="0.25">
      <c r="G53" s="5" t="s">
        <v>635</v>
      </c>
      <c r="H53" s="5"/>
    </row>
    <row r="54" spans="1:10" x14ac:dyDescent="0.25">
      <c r="H54" s="5"/>
    </row>
    <row r="55" spans="1:10" x14ac:dyDescent="0.25">
      <c r="H55" s="5"/>
    </row>
    <row r="56" spans="1:10" x14ac:dyDescent="0.25">
      <c r="H56" s="5"/>
    </row>
    <row r="57" spans="1:10" x14ac:dyDescent="0.25">
      <c r="H57" s="5"/>
    </row>
    <row r="58" spans="1:10" ht="15.75" thickBot="1" x14ac:dyDescent="0.3">
      <c r="H58" s="5"/>
    </row>
    <row r="59" spans="1:10" ht="15.75" thickBot="1" x14ac:dyDescent="0.3">
      <c r="C59" s="62"/>
      <c r="D59" s="63"/>
      <c r="E59" s="63"/>
      <c r="F59" s="93" t="s">
        <v>966</v>
      </c>
      <c r="G59" s="93" t="s">
        <v>965</v>
      </c>
      <c r="H59" s="93" t="s">
        <v>959</v>
      </c>
      <c r="I59" s="93" t="s">
        <v>967</v>
      </c>
      <c r="J59" s="94" t="s">
        <v>952</v>
      </c>
    </row>
    <row r="60" spans="1:10" ht="15.75" thickBot="1" x14ac:dyDescent="0.3">
      <c r="A60">
        <f>COUNTA(F28:F35)</f>
        <v>0</v>
      </c>
      <c r="C60" s="57" t="s">
        <v>934</v>
      </c>
      <c r="D60" s="1" t="s">
        <v>932</v>
      </c>
      <c r="E60" s="1"/>
      <c r="F60" s="1">
        <f>COUNTA(F28:F35)</f>
        <v>0</v>
      </c>
      <c r="G60" s="1">
        <f t="shared" ref="G60:H60" si="0">COUNTA(G28:G35)</f>
        <v>0</v>
      </c>
      <c r="H60" s="1">
        <f t="shared" si="0"/>
        <v>0</v>
      </c>
      <c r="I60" s="1"/>
      <c r="J60" s="58"/>
    </row>
    <row r="61" spans="1:10" ht="15.75" thickBot="1" x14ac:dyDescent="0.3">
      <c r="C61" s="62" t="s">
        <v>931</v>
      </c>
      <c r="D61" s="63" t="s">
        <v>932</v>
      </c>
      <c r="E61" s="1"/>
      <c r="F61" s="1">
        <v>13</v>
      </c>
      <c r="G61" s="1">
        <f t="shared" ref="G61:H61" si="1">COUNTA(G38:G58)</f>
        <v>16</v>
      </c>
      <c r="H61" s="1">
        <f t="shared" si="1"/>
        <v>8</v>
      </c>
      <c r="I61" s="1">
        <f>'4.OSS, Found, WTG installation'!H396</f>
        <v>0</v>
      </c>
      <c r="J61" s="58"/>
    </row>
    <row r="62" spans="1:10" ht="15.75" thickBot="1" x14ac:dyDescent="0.3">
      <c r="C62" s="59" t="s">
        <v>1256</v>
      </c>
      <c r="D62" s="60" t="s">
        <v>933</v>
      </c>
      <c r="E62" s="60"/>
      <c r="F62" s="91">
        <f>J69</f>
        <v>22.461599999999997</v>
      </c>
      <c r="G62" s="91">
        <f>J71+J70</f>
        <v>51.019919999999999</v>
      </c>
      <c r="H62" s="91">
        <f>J75</f>
        <v>320.88</v>
      </c>
      <c r="I62" s="91">
        <f>J73</f>
        <v>65.880674999999997</v>
      </c>
      <c r="J62" s="92">
        <f>J71</f>
        <v>48.131999999999998</v>
      </c>
    </row>
    <row r="64" spans="1:10" x14ac:dyDescent="0.25">
      <c r="H64" t="s">
        <v>961</v>
      </c>
      <c r="I64" s="75">
        <v>66.666666666666671</v>
      </c>
      <c r="J64" s="3"/>
    </row>
    <row r="65" spans="3:12" x14ac:dyDescent="0.25">
      <c r="H65" t="s">
        <v>939</v>
      </c>
      <c r="I65">
        <f>[1]FOWF!$H$3</f>
        <v>12.032999999999999</v>
      </c>
      <c r="J65" s="3"/>
    </row>
    <row r="66" spans="3:12" x14ac:dyDescent="0.25">
      <c r="J66" s="3"/>
    </row>
    <row r="67" spans="3:12" x14ac:dyDescent="0.25">
      <c r="C67" s="76"/>
      <c r="D67" s="76"/>
      <c r="E67" s="77" t="s">
        <v>940</v>
      </c>
      <c r="F67" s="77"/>
      <c r="G67" s="77"/>
      <c r="H67" s="77"/>
      <c r="I67" s="77"/>
      <c r="J67" s="78" t="s">
        <v>941</v>
      </c>
    </row>
    <row r="68" spans="3:12" x14ac:dyDescent="0.25">
      <c r="C68" s="76"/>
      <c r="D68" s="79"/>
      <c r="E68" s="79" t="s">
        <v>942</v>
      </c>
      <c r="F68" s="79" t="s">
        <v>943</v>
      </c>
      <c r="G68" s="79" t="s">
        <v>944</v>
      </c>
      <c r="H68" s="79" t="s">
        <v>945</v>
      </c>
      <c r="I68" s="80" t="s">
        <v>946</v>
      </c>
      <c r="J68" s="80" t="s">
        <v>933</v>
      </c>
    </row>
    <row r="69" spans="3:12" x14ac:dyDescent="0.25">
      <c r="C69" t="s">
        <v>947</v>
      </c>
      <c r="D69" t="s">
        <v>948</v>
      </c>
      <c r="E69">
        <f>VLOOKUP(D69,'[1]Day rates'!$E$8:$G$36,2,0)</f>
        <v>5</v>
      </c>
      <c r="F69">
        <f>VLOOKUP(D69,'[1]Day rates'!$E$8:$G$36,3,0)</f>
        <v>7</v>
      </c>
      <c r="G69">
        <v>2</v>
      </c>
      <c r="H69" s="75">
        <f>2*[1]FOWF!$H$10</f>
        <v>133.33333333333334</v>
      </c>
      <c r="I69" s="75">
        <f t="shared" ref="I69:I75" si="2">H69*F69</f>
        <v>933.33333333333337</v>
      </c>
      <c r="J69" s="81">
        <f>G69*I69*$I$65/1000</f>
        <v>22.461599999999997</v>
      </c>
    </row>
    <row r="70" spans="3:12" x14ac:dyDescent="0.25">
      <c r="C70" t="s">
        <v>949</v>
      </c>
      <c r="D70" t="s">
        <v>193</v>
      </c>
      <c r="E70">
        <f>VLOOKUP(D70,'[1]Day rates'!$E$8:$G$36,2,0)</f>
        <v>8</v>
      </c>
      <c r="F70">
        <f>VLOOKUP(D70,'[1]Day rates'!$E$8:$G$36,3,0)</f>
        <v>30</v>
      </c>
      <c r="G70">
        <v>1</v>
      </c>
      <c r="H70" s="75">
        <f>K70*4</f>
        <v>8</v>
      </c>
      <c r="I70" s="75">
        <f t="shared" si="2"/>
        <v>240</v>
      </c>
      <c r="J70" s="81">
        <f t="shared" ref="J70:J75" si="3">G70*I70*$I$65/1000</f>
        <v>2.8879200000000003</v>
      </c>
      <c r="K70" s="89">
        <v>2</v>
      </c>
      <c r="L70" t="s">
        <v>963</v>
      </c>
    </row>
    <row r="71" spans="3:12" x14ac:dyDescent="0.25">
      <c r="C71" t="s">
        <v>951</v>
      </c>
      <c r="D71" t="s">
        <v>193</v>
      </c>
      <c r="E71">
        <f>VLOOKUP(D71,'[1]Day rates'!$E$8:$G$36,2,0)</f>
        <v>8</v>
      </c>
      <c r="F71">
        <f>VLOOKUP(D71,'[1]Day rates'!$E$8:$G$36,3,0)</f>
        <v>30</v>
      </c>
      <c r="G71">
        <v>1</v>
      </c>
      <c r="H71" s="75">
        <f>I64*K71</f>
        <v>133.33333333333334</v>
      </c>
      <c r="I71" s="75">
        <f t="shared" si="2"/>
        <v>4000.0000000000005</v>
      </c>
      <c r="J71" s="81">
        <f t="shared" si="3"/>
        <v>48.131999999999998</v>
      </c>
      <c r="K71" s="90">
        <v>2</v>
      </c>
      <c r="L71" t="s">
        <v>950</v>
      </c>
    </row>
    <row r="72" spans="3:12" x14ac:dyDescent="0.25">
      <c r="C72" t="s">
        <v>952</v>
      </c>
      <c r="D72" t="s">
        <v>968</v>
      </c>
      <c r="E72">
        <f>VLOOKUP(D72,'[1]Day rates'!$E$8:$G$36,2,0)</f>
        <v>3</v>
      </c>
      <c r="F72">
        <f>VLOOKUP(D72,'[1]Day rates'!$E$8:$G$36,3,0)</f>
        <v>5</v>
      </c>
      <c r="G72">
        <v>2</v>
      </c>
      <c r="H72" s="75">
        <f>I64*K72</f>
        <v>133.33333333333334</v>
      </c>
      <c r="I72" s="75">
        <f t="shared" si="2"/>
        <v>666.66666666666674</v>
      </c>
      <c r="J72" s="81">
        <f t="shared" si="3"/>
        <v>16.044</v>
      </c>
      <c r="K72" s="90">
        <v>2</v>
      </c>
      <c r="L72" t="s">
        <v>969</v>
      </c>
    </row>
    <row r="73" spans="3:12" x14ac:dyDescent="0.25">
      <c r="C73" t="s">
        <v>953</v>
      </c>
      <c r="D73" t="s">
        <v>954</v>
      </c>
      <c r="E73">
        <f>VLOOKUP(D73,'[1]Day rates'!$E$8:$G$36,2,0)</f>
        <v>5</v>
      </c>
      <c r="F73">
        <f>VLOOKUP(D73,'[1]Day rates'!$E$8:$G$36,3,0)</f>
        <v>15</v>
      </c>
      <c r="G73">
        <v>1</v>
      </c>
      <c r="H73">
        <v>365</v>
      </c>
      <c r="I73" s="75">
        <f t="shared" si="2"/>
        <v>5475</v>
      </c>
      <c r="J73" s="81">
        <f t="shared" si="3"/>
        <v>65.880674999999997</v>
      </c>
    </row>
    <row r="74" spans="3:12" x14ac:dyDescent="0.25">
      <c r="C74" t="s">
        <v>955</v>
      </c>
      <c r="D74" t="s">
        <v>948</v>
      </c>
      <c r="E74">
        <f>VLOOKUP(D74,'[1]Day rates'!$E$8:$G$36,2,0)</f>
        <v>5</v>
      </c>
      <c r="F74">
        <f>VLOOKUP(D74,'[1]Day rates'!$E$8:$G$36,3,0)</f>
        <v>7</v>
      </c>
      <c r="G74">
        <v>2</v>
      </c>
      <c r="H74" s="75">
        <f>2*[1]FOWF!$H$10</f>
        <v>133.33333333333334</v>
      </c>
      <c r="I74" s="75">
        <f t="shared" si="2"/>
        <v>933.33333333333337</v>
      </c>
      <c r="J74" s="81">
        <f t="shared" si="3"/>
        <v>22.461599999999997</v>
      </c>
    </row>
    <row r="75" spans="3:12" x14ac:dyDescent="0.25">
      <c r="C75" t="s">
        <v>960</v>
      </c>
      <c r="D75" t="s">
        <v>69</v>
      </c>
      <c r="E75">
        <f>VLOOKUP(D75,'[1]Day rates'!$E$8:$G$36,2,0)</f>
        <v>150</v>
      </c>
      <c r="F75">
        <f>VLOOKUP(D75,'[1]Day rates'!$E$8:$G$36,3,0)</f>
        <v>200</v>
      </c>
      <c r="G75">
        <v>1</v>
      </c>
      <c r="H75" s="75">
        <f>K75*I64</f>
        <v>133.33333333333334</v>
      </c>
      <c r="I75" s="75">
        <f t="shared" si="2"/>
        <v>26666.666666666668</v>
      </c>
      <c r="J75" s="81">
        <f t="shared" si="3"/>
        <v>320.88</v>
      </c>
      <c r="K75" s="90">
        <v>2</v>
      </c>
      <c r="L75" t="s">
        <v>962</v>
      </c>
    </row>
    <row r="76" spans="3:12" x14ac:dyDescent="0.25">
      <c r="J76" s="82">
        <f>SUM(J69:J75)</f>
        <v>498.747795</v>
      </c>
    </row>
    <row r="357" spans="16:17" ht="15.75" thickBot="1" x14ac:dyDescent="0.3">
      <c r="P357" s="35" t="s">
        <v>198</v>
      </c>
      <c r="Q357" s="36" t="s">
        <v>202</v>
      </c>
    </row>
    <row r="358" spans="16:17" ht="15.75" thickBot="1" x14ac:dyDescent="0.3">
      <c r="P358" s="54">
        <f>COUNTA(P20:P71)</f>
        <v>0</v>
      </c>
      <c r="Q358" s="54">
        <f>COUNTA(Q20:Q71)</f>
        <v>0</v>
      </c>
    </row>
    <row r="359" spans="16:17" ht="15.75" thickBot="1" x14ac:dyDescent="0.3">
      <c r="P359" s="62">
        <f>COUNTA(P35:P357)</f>
        <v>1</v>
      </c>
      <c r="Q359" s="62">
        <f>COUNTA(Q35:Q357)</f>
        <v>1</v>
      </c>
    </row>
    <row r="360" spans="16:17" ht="15.75" thickBot="1" x14ac:dyDescent="0.3">
      <c r="P360" s="62"/>
      <c r="Q360" s="62"/>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FB17B-4FEB-46E0-9E1E-79EB11B36391}">
  <sheetPr>
    <tabColor rgb="FF00B0F0"/>
  </sheetPr>
  <dimension ref="A2:S258"/>
  <sheetViews>
    <sheetView topLeftCell="B1" zoomScale="115" zoomScaleNormal="115" workbookViewId="0">
      <pane ySplit="7" topLeftCell="A226" activePane="bottomLeft" state="frozen"/>
      <selection pane="bottomLeft" activeCell="P260" sqref="P260"/>
    </sheetView>
  </sheetViews>
  <sheetFormatPr defaultRowHeight="15" x14ac:dyDescent="0.25"/>
  <cols>
    <col min="1" max="1" width="56.7109375" bestFit="1" customWidth="1"/>
    <col min="2" max="2" width="48" style="3" bestFit="1" customWidth="1"/>
    <col min="3" max="3" width="44.7109375" customWidth="1"/>
    <col min="4" max="4" width="45.5703125" customWidth="1"/>
    <col min="5" max="5" width="48.5703125" customWidth="1"/>
    <col min="6" max="6" width="51.7109375" customWidth="1"/>
    <col min="7" max="7" width="26.5703125" customWidth="1"/>
    <col min="8" max="8" width="11" bestFit="1" customWidth="1"/>
  </cols>
  <sheetData>
    <row r="2" spans="1:8" x14ac:dyDescent="0.25">
      <c r="A2" s="2" t="s">
        <v>5</v>
      </c>
    </row>
    <row r="3" spans="1:8" ht="101.25" customHeight="1" x14ac:dyDescent="0.25">
      <c r="A3" s="188" t="s">
        <v>116</v>
      </c>
      <c r="B3" s="188"/>
      <c r="C3" s="188"/>
    </row>
    <row r="7" spans="1:8" x14ac:dyDescent="0.25">
      <c r="A7" s="21" t="s">
        <v>14</v>
      </c>
      <c r="B7" s="23"/>
      <c r="C7" s="21" t="s">
        <v>11</v>
      </c>
      <c r="D7" s="21" t="s">
        <v>10</v>
      </c>
      <c r="E7" s="21" t="s">
        <v>117</v>
      </c>
      <c r="F7" s="21" t="s">
        <v>124</v>
      </c>
      <c r="G7" s="29" t="s">
        <v>930</v>
      </c>
      <c r="H7" s="29" t="s">
        <v>18</v>
      </c>
    </row>
    <row r="8" spans="1:8" ht="105" x14ac:dyDescent="0.25">
      <c r="A8" s="2" t="s">
        <v>2</v>
      </c>
      <c r="B8" s="46"/>
      <c r="C8" s="5" t="s">
        <v>191</v>
      </c>
      <c r="D8" s="7" t="s">
        <v>190</v>
      </c>
      <c r="E8" s="5" t="s">
        <v>180</v>
      </c>
      <c r="F8" s="5" t="s">
        <v>120</v>
      </c>
    </row>
    <row r="9" spans="1:8" x14ac:dyDescent="0.25">
      <c r="A9" s="2" t="s">
        <v>9</v>
      </c>
      <c r="B9" s="47"/>
      <c r="C9" t="s">
        <v>182</v>
      </c>
      <c r="D9" t="s">
        <v>181</v>
      </c>
      <c r="F9" t="s">
        <v>33</v>
      </c>
    </row>
    <row r="10" spans="1:8" ht="281.25" customHeight="1" x14ac:dyDescent="0.25">
      <c r="A10" s="2"/>
      <c r="B10" s="47"/>
    </row>
    <row r="11" spans="1:8" ht="135" x14ac:dyDescent="0.25">
      <c r="A11" s="2" t="s">
        <v>23</v>
      </c>
      <c r="B11" s="47"/>
      <c r="C11" s="12" t="s">
        <v>262</v>
      </c>
      <c r="D11" s="5" t="s">
        <v>263</v>
      </c>
      <c r="E11" s="5" t="s">
        <v>260</v>
      </c>
      <c r="F11" s="5" t="s">
        <v>125</v>
      </c>
    </row>
    <row r="12" spans="1:8" ht="105" x14ac:dyDescent="0.25">
      <c r="A12" s="2" t="s">
        <v>132</v>
      </c>
      <c r="B12" s="47"/>
      <c r="C12" s="5" t="s">
        <v>278</v>
      </c>
      <c r="D12" s="4" t="s">
        <v>277</v>
      </c>
      <c r="E12" s="5" t="s">
        <v>261</v>
      </c>
      <c r="F12" s="7" t="s">
        <v>235</v>
      </c>
    </row>
    <row r="13" spans="1:8" ht="30" x14ac:dyDescent="0.25">
      <c r="A13" s="10" t="s">
        <v>12</v>
      </c>
      <c r="B13" s="48"/>
      <c r="C13" s="5" t="s">
        <v>179</v>
      </c>
      <c r="D13" s="5" t="s">
        <v>121</v>
      </c>
      <c r="E13" s="5"/>
      <c r="F13" s="4" t="s">
        <v>57</v>
      </c>
    </row>
    <row r="14" spans="1:8" ht="30" x14ac:dyDescent="0.25">
      <c r="A14" s="10" t="s">
        <v>13</v>
      </c>
      <c r="B14" s="48"/>
      <c r="C14" s="4" t="s">
        <v>110</v>
      </c>
      <c r="D14" s="5" t="s">
        <v>126</v>
      </c>
      <c r="E14" s="7"/>
    </row>
    <row r="15" spans="1:8" x14ac:dyDescent="0.25">
      <c r="A15" s="2" t="s">
        <v>3</v>
      </c>
      <c r="B15" s="47"/>
    </row>
    <row r="16" spans="1:8" ht="180" x14ac:dyDescent="0.25">
      <c r="A16" s="10" t="s">
        <v>38</v>
      </c>
      <c r="B16" s="47"/>
      <c r="C16" s="5" t="s">
        <v>258</v>
      </c>
      <c r="D16" s="5" t="s">
        <v>259</v>
      </c>
      <c r="E16" s="5"/>
    </row>
    <row r="17" spans="1:6" x14ac:dyDescent="0.25">
      <c r="A17" s="2" t="s">
        <v>25</v>
      </c>
      <c r="B17" s="47"/>
    </row>
    <row r="18" spans="1:6" x14ac:dyDescent="0.25">
      <c r="B18" s="47"/>
    </row>
    <row r="19" spans="1:6" x14ac:dyDescent="0.25">
      <c r="A19" s="2" t="s">
        <v>21</v>
      </c>
      <c r="B19" s="49"/>
      <c r="F19" t="s">
        <v>123</v>
      </c>
    </row>
    <row r="20" spans="1:6" ht="45" x14ac:dyDescent="0.25">
      <c r="A20" s="10" t="s">
        <v>115</v>
      </c>
      <c r="B20" s="50"/>
      <c r="C20" s="4" t="s">
        <v>114</v>
      </c>
    </row>
    <row r="21" spans="1:6" ht="45" x14ac:dyDescent="0.25">
      <c r="A21" s="10" t="s">
        <v>6</v>
      </c>
      <c r="B21" s="50"/>
      <c r="C21" s="5" t="s">
        <v>113</v>
      </c>
    </row>
    <row r="22" spans="1:6" ht="30" x14ac:dyDescent="0.25">
      <c r="A22" s="10"/>
      <c r="B22" s="50"/>
      <c r="C22" s="4" t="s">
        <v>50</v>
      </c>
    </row>
    <row r="23" spans="1:6" ht="30" x14ac:dyDescent="0.25">
      <c r="A23" s="10" t="s">
        <v>18</v>
      </c>
      <c r="B23" s="50"/>
      <c r="C23" s="5" t="s">
        <v>275</v>
      </c>
      <c r="D23" s="4" t="s">
        <v>276</v>
      </c>
      <c r="E23" s="4"/>
    </row>
    <row r="24" spans="1:6" x14ac:dyDescent="0.25">
      <c r="B24" s="47"/>
    </row>
    <row r="25" spans="1:6" x14ac:dyDescent="0.25">
      <c r="B25" s="47"/>
    </row>
    <row r="26" spans="1:6" x14ac:dyDescent="0.25">
      <c r="B26" s="47"/>
    </row>
    <row r="27" spans="1:6" x14ac:dyDescent="0.25">
      <c r="B27" s="47"/>
    </row>
    <row r="28" spans="1:6" x14ac:dyDescent="0.25">
      <c r="B28" s="47"/>
    </row>
    <row r="29" spans="1:6" ht="126" x14ac:dyDescent="0.25">
      <c r="B29" s="47"/>
      <c r="C29" s="26" t="s">
        <v>220</v>
      </c>
    </row>
    <row r="30" spans="1:6" ht="162" x14ac:dyDescent="0.25">
      <c r="C30" s="26" t="s">
        <v>221</v>
      </c>
    </row>
    <row r="31" spans="1:6" ht="36" x14ac:dyDescent="0.25">
      <c r="C31" s="26" t="s">
        <v>222</v>
      </c>
    </row>
    <row r="33" spans="1:6" s="34" customFormat="1" x14ac:dyDescent="0.25">
      <c r="B33" s="51"/>
    </row>
    <row r="34" spans="1:6" ht="45" x14ac:dyDescent="0.25">
      <c r="A34" s="44" t="s">
        <v>364</v>
      </c>
      <c r="C34" s="5" t="s">
        <v>814</v>
      </c>
      <c r="D34" t="s">
        <v>815</v>
      </c>
      <c r="E34" t="s">
        <v>816</v>
      </c>
      <c r="F34" t="s">
        <v>816</v>
      </c>
    </row>
    <row r="35" spans="1:6" x14ac:dyDescent="0.25">
      <c r="A35" s="30" t="s">
        <v>285</v>
      </c>
      <c r="C35" s="5" t="s">
        <v>649</v>
      </c>
      <c r="D35" s="5" t="s">
        <v>596</v>
      </c>
      <c r="E35" t="s">
        <v>350</v>
      </c>
      <c r="F35" s="5" t="s">
        <v>792</v>
      </c>
    </row>
    <row r="36" spans="1:6" x14ac:dyDescent="0.25">
      <c r="A36" s="30"/>
      <c r="C36" s="5" t="s">
        <v>817</v>
      </c>
      <c r="E36" t="s">
        <v>352</v>
      </c>
      <c r="F36" s="5" t="s">
        <v>793</v>
      </c>
    </row>
    <row r="37" spans="1:6" x14ac:dyDescent="0.25">
      <c r="A37" s="30"/>
      <c r="C37" s="5" t="s">
        <v>395</v>
      </c>
      <c r="D37" t="s">
        <v>741</v>
      </c>
      <c r="E37" t="s">
        <v>351</v>
      </c>
      <c r="F37" s="5" t="s">
        <v>794</v>
      </c>
    </row>
    <row r="38" spans="1:6" x14ac:dyDescent="0.25">
      <c r="A38" s="30"/>
      <c r="C38" s="5" t="s">
        <v>350</v>
      </c>
      <c r="D38" t="s">
        <v>350</v>
      </c>
      <c r="E38" t="s">
        <v>818</v>
      </c>
      <c r="F38" s="5" t="s">
        <v>795</v>
      </c>
    </row>
    <row r="39" spans="1:6" x14ac:dyDescent="0.25">
      <c r="C39" s="5" t="s">
        <v>741</v>
      </c>
      <c r="E39" t="s">
        <v>819</v>
      </c>
      <c r="F39" s="5" t="s">
        <v>817</v>
      </c>
    </row>
    <row r="40" spans="1:6" x14ac:dyDescent="0.25">
      <c r="C40" s="5" t="s">
        <v>509</v>
      </c>
      <c r="F40" s="5" t="s">
        <v>604</v>
      </c>
    </row>
    <row r="41" spans="1:6" x14ac:dyDescent="0.25">
      <c r="C41" s="5" t="s">
        <v>374</v>
      </c>
    </row>
    <row r="42" spans="1:6" x14ac:dyDescent="0.25">
      <c r="C42" s="5" t="s">
        <v>820</v>
      </c>
    </row>
    <row r="43" spans="1:6" x14ac:dyDescent="0.25">
      <c r="C43" s="5" t="s">
        <v>821</v>
      </c>
    </row>
    <row r="44" spans="1:6" x14ac:dyDescent="0.25">
      <c r="C44" s="5" t="s">
        <v>391</v>
      </c>
    </row>
    <row r="45" spans="1:6" x14ac:dyDescent="0.25">
      <c r="A45" s="30"/>
      <c r="C45" s="5" t="s">
        <v>393</v>
      </c>
    </row>
    <row r="46" spans="1:6" x14ac:dyDescent="0.25">
      <c r="A46" s="30"/>
      <c r="C46" s="5" t="s">
        <v>392</v>
      </c>
    </row>
    <row r="47" spans="1:6" x14ac:dyDescent="0.25">
      <c r="A47" s="30"/>
      <c r="C47" s="5" t="s">
        <v>388</v>
      </c>
    </row>
    <row r="48" spans="1:6" x14ac:dyDescent="0.25">
      <c r="A48" s="30"/>
      <c r="C48" s="5" t="s">
        <v>394</v>
      </c>
    </row>
    <row r="49" spans="1:3" x14ac:dyDescent="0.25">
      <c r="A49" s="30"/>
      <c r="C49" s="5" t="s">
        <v>390</v>
      </c>
    </row>
    <row r="50" spans="1:3" x14ac:dyDescent="0.25">
      <c r="A50" s="30"/>
      <c r="C50" s="5" t="s">
        <v>386</v>
      </c>
    </row>
    <row r="51" spans="1:3" x14ac:dyDescent="0.25">
      <c r="A51" s="30"/>
      <c r="C51" s="5" t="s">
        <v>822</v>
      </c>
    </row>
    <row r="52" spans="1:3" x14ac:dyDescent="0.25">
      <c r="A52" s="30"/>
      <c r="C52" t="s">
        <v>384</v>
      </c>
    </row>
    <row r="53" spans="1:3" x14ac:dyDescent="0.25">
      <c r="A53" s="30"/>
      <c r="C53" s="5" t="s">
        <v>382</v>
      </c>
    </row>
    <row r="54" spans="1:3" x14ac:dyDescent="0.25">
      <c r="A54" s="30"/>
      <c r="C54" s="5" t="s">
        <v>823</v>
      </c>
    </row>
    <row r="55" spans="1:3" x14ac:dyDescent="0.25">
      <c r="C55" s="5" t="s">
        <v>824</v>
      </c>
    </row>
    <row r="56" spans="1:3" x14ac:dyDescent="0.25">
      <c r="C56" s="5" t="s">
        <v>825</v>
      </c>
    </row>
    <row r="57" spans="1:3" x14ac:dyDescent="0.25">
      <c r="C57" s="5" t="s">
        <v>742</v>
      </c>
    </row>
    <row r="58" spans="1:3" x14ac:dyDescent="0.25">
      <c r="C58" s="5" t="s">
        <v>826</v>
      </c>
    </row>
    <row r="59" spans="1:3" x14ac:dyDescent="0.25">
      <c r="C59" s="5" t="s">
        <v>827</v>
      </c>
    </row>
    <row r="60" spans="1:3" x14ac:dyDescent="0.25">
      <c r="C60" s="5" t="s">
        <v>828</v>
      </c>
    </row>
    <row r="61" spans="1:3" x14ac:dyDescent="0.25">
      <c r="C61" s="5" t="s">
        <v>829</v>
      </c>
    </row>
    <row r="62" spans="1:3" x14ac:dyDescent="0.25">
      <c r="C62" s="5" t="s">
        <v>352</v>
      </c>
    </row>
    <row r="64" spans="1:3" x14ac:dyDescent="0.25">
      <c r="C64" s="5"/>
    </row>
    <row r="65" spans="1:7" x14ac:dyDescent="0.25">
      <c r="C65" s="5"/>
    </row>
    <row r="67" spans="1:7" ht="180" x14ac:dyDescent="0.25">
      <c r="A67" s="44" t="s">
        <v>364</v>
      </c>
      <c r="C67" s="4" t="s">
        <v>830</v>
      </c>
      <c r="D67" s="4" t="s">
        <v>831</v>
      </c>
      <c r="E67" s="4" t="s">
        <v>832</v>
      </c>
      <c r="F67" s="4" t="s">
        <v>833</v>
      </c>
    </row>
    <row r="68" spans="1:7" x14ac:dyDescent="0.25">
      <c r="A68" s="30" t="s">
        <v>286</v>
      </c>
    </row>
    <row r="69" spans="1:7" x14ac:dyDescent="0.25">
      <c r="C69" s="5" t="s">
        <v>834</v>
      </c>
      <c r="D69" s="5" t="s">
        <v>834</v>
      </c>
      <c r="E69" s="5" t="s">
        <v>352</v>
      </c>
      <c r="F69" s="5" t="s">
        <v>352</v>
      </c>
      <c r="G69" s="5" t="s">
        <v>834</v>
      </c>
    </row>
    <row r="70" spans="1:7" x14ac:dyDescent="0.25">
      <c r="C70" s="5" t="s">
        <v>835</v>
      </c>
      <c r="D70" s="5" t="s">
        <v>649</v>
      </c>
      <c r="E70" s="5" t="s">
        <v>836</v>
      </c>
      <c r="F70" s="5" t="s">
        <v>836</v>
      </c>
      <c r="G70" s="5" t="s">
        <v>649</v>
      </c>
    </row>
    <row r="71" spans="1:7" x14ac:dyDescent="0.25">
      <c r="C71" s="5" t="s">
        <v>837</v>
      </c>
      <c r="D71" s="5" t="s">
        <v>817</v>
      </c>
      <c r="E71" s="5" t="s">
        <v>838</v>
      </c>
      <c r="F71" s="5" t="s">
        <v>838</v>
      </c>
      <c r="G71" s="5" t="s">
        <v>817</v>
      </c>
    </row>
    <row r="72" spans="1:7" x14ac:dyDescent="0.25">
      <c r="C72" s="5" t="s">
        <v>839</v>
      </c>
      <c r="D72" s="5" t="s">
        <v>835</v>
      </c>
      <c r="E72" s="5" t="s">
        <v>488</v>
      </c>
      <c r="F72" s="5" t="s">
        <v>488</v>
      </c>
      <c r="G72" s="5" t="s">
        <v>835</v>
      </c>
    </row>
    <row r="73" spans="1:7" x14ac:dyDescent="0.25">
      <c r="C73" s="5" t="s">
        <v>840</v>
      </c>
      <c r="D73" s="5" t="s">
        <v>395</v>
      </c>
      <c r="E73" s="5" t="s">
        <v>490</v>
      </c>
      <c r="F73" s="5" t="s">
        <v>819</v>
      </c>
      <c r="G73" s="5" t="s">
        <v>395</v>
      </c>
    </row>
    <row r="74" spans="1:7" x14ac:dyDescent="0.25">
      <c r="C74" s="5" t="s">
        <v>351</v>
      </c>
      <c r="D74" s="5" t="s">
        <v>837</v>
      </c>
      <c r="E74" s="5" t="s">
        <v>819</v>
      </c>
      <c r="F74" s="5" t="s">
        <v>494</v>
      </c>
      <c r="G74" s="5" t="s">
        <v>837</v>
      </c>
    </row>
    <row r="75" spans="1:7" x14ac:dyDescent="0.25">
      <c r="C75" s="5" t="s">
        <v>598</v>
      </c>
      <c r="D75" s="5" t="s">
        <v>839</v>
      </c>
      <c r="E75" s="5" t="s">
        <v>494</v>
      </c>
      <c r="F75" s="5" t="s">
        <v>496</v>
      </c>
      <c r="G75" s="5" t="s">
        <v>839</v>
      </c>
    </row>
    <row r="76" spans="1:7" x14ac:dyDescent="0.25">
      <c r="C76" s="5" t="s">
        <v>841</v>
      </c>
      <c r="D76" s="5" t="s">
        <v>840</v>
      </c>
      <c r="E76" s="5" t="s">
        <v>496</v>
      </c>
      <c r="F76" s="5" t="s">
        <v>499</v>
      </c>
      <c r="G76" s="5" t="s">
        <v>840</v>
      </c>
    </row>
    <row r="77" spans="1:7" x14ac:dyDescent="0.25">
      <c r="C77" s="5" t="s">
        <v>842</v>
      </c>
      <c r="D77" s="5" t="s">
        <v>509</v>
      </c>
      <c r="E77" s="5" t="s">
        <v>499</v>
      </c>
      <c r="F77" s="5" t="s">
        <v>501</v>
      </c>
      <c r="G77" s="5" t="s">
        <v>509</v>
      </c>
    </row>
    <row r="78" spans="1:7" x14ac:dyDescent="0.25">
      <c r="C78" s="5" t="s">
        <v>843</v>
      </c>
      <c r="D78" s="5" t="s">
        <v>351</v>
      </c>
      <c r="E78" s="5" t="s">
        <v>501</v>
      </c>
      <c r="F78" s="5" t="s">
        <v>844</v>
      </c>
      <c r="G78" s="5" t="s">
        <v>351</v>
      </c>
    </row>
    <row r="79" spans="1:7" x14ac:dyDescent="0.25">
      <c r="C79" s="5" t="s">
        <v>845</v>
      </c>
      <c r="D79" s="5" t="s">
        <v>374</v>
      </c>
      <c r="E79" s="5" t="s">
        <v>844</v>
      </c>
      <c r="F79" s="5" t="s">
        <v>846</v>
      </c>
      <c r="G79" s="5" t="s">
        <v>374</v>
      </c>
    </row>
    <row r="80" spans="1:7" ht="30" x14ac:dyDescent="0.25">
      <c r="C80" s="5" t="s">
        <v>847</v>
      </c>
      <c r="D80" s="5" t="s">
        <v>848</v>
      </c>
      <c r="E80" s="5" t="s">
        <v>846</v>
      </c>
      <c r="F80" s="5" t="s">
        <v>849</v>
      </c>
      <c r="G80" s="5" t="s">
        <v>848</v>
      </c>
    </row>
    <row r="81" spans="3:7" x14ac:dyDescent="0.25">
      <c r="C81" s="5" t="s">
        <v>744</v>
      </c>
      <c r="D81" s="5" t="s">
        <v>820</v>
      </c>
      <c r="E81" s="5" t="s">
        <v>849</v>
      </c>
      <c r="F81" s="5" t="s">
        <v>850</v>
      </c>
      <c r="G81" s="5" t="s">
        <v>820</v>
      </c>
    </row>
    <row r="82" spans="3:7" x14ac:dyDescent="0.25">
      <c r="C82" s="5" t="s">
        <v>549</v>
      </c>
      <c r="D82" s="5" t="s">
        <v>841</v>
      </c>
      <c r="E82" s="5" t="s">
        <v>850</v>
      </c>
      <c r="F82" s="5" t="s">
        <v>410</v>
      </c>
      <c r="G82" s="5" t="s">
        <v>841</v>
      </c>
    </row>
    <row r="83" spans="3:7" x14ac:dyDescent="0.25">
      <c r="C83" s="5" t="s">
        <v>851</v>
      </c>
      <c r="D83" s="5" t="s">
        <v>842</v>
      </c>
      <c r="E83" s="5" t="s">
        <v>410</v>
      </c>
      <c r="F83" s="5" t="s">
        <v>852</v>
      </c>
      <c r="G83" s="5" t="s">
        <v>842</v>
      </c>
    </row>
    <row r="84" spans="3:7" x14ac:dyDescent="0.25">
      <c r="C84" s="5" t="s">
        <v>821</v>
      </c>
      <c r="D84" s="5" t="s">
        <v>843</v>
      </c>
      <c r="E84" s="5" t="s">
        <v>419</v>
      </c>
      <c r="F84" s="5" t="s">
        <v>419</v>
      </c>
      <c r="G84" s="5" t="s">
        <v>843</v>
      </c>
    </row>
    <row r="85" spans="3:7" x14ac:dyDescent="0.25">
      <c r="C85" s="5" t="s">
        <v>853</v>
      </c>
      <c r="D85" s="5" t="s">
        <v>845</v>
      </c>
      <c r="E85" s="5" t="s">
        <v>420</v>
      </c>
      <c r="F85" s="5" t="s">
        <v>854</v>
      </c>
      <c r="G85" s="5" t="s">
        <v>845</v>
      </c>
    </row>
    <row r="86" spans="3:7" x14ac:dyDescent="0.25">
      <c r="C86" s="5" t="s">
        <v>823</v>
      </c>
      <c r="D86" s="5" t="s">
        <v>847</v>
      </c>
      <c r="E86" s="5" t="s">
        <v>429</v>
      </c>
      <c r="F86" s="5" t="s">
        <v>535</v>
      </c>
      <c r="G86" s="5" t="s">
        <v>847</v>
      </c>
    </row>
    <row r="87" spans="3:7" x14ac:dyDescent="0.25">
      <c r="C87" s="5" t="s">
        <v>855</v>
      </c>
      <c r="D87" s="5" t="s">
        <v>744</v>
      </c>
      <c r="E87" s="5" t="s">
        <v>442</v>
      </c>
      <c r="F87" s="5" t="s">
        <v>483</v>
      </c>
      <c r="G87" s="5" t="s">
        <v>744</v>
      </c>
    </row>
    <row r="88" spans="3:7" x14ac:dyDescent="0.25">
      <c r="C88" s="5" t="s">
        <v>856</v>
      </c>
      <c r="D88" s="5" t="s">
        <v>549</v>
      </c>
      <c r="E88" s="5" t="s">
        <v>854</v>
      </c>
      <c r="F88" s="5" t="s">
        <v>540</v>
      </c>
      <c r="G88" s="5" t="s">
        <v>549</v>
      </c>
    </row>
    <row r="89" spans="3:7" x14ac:dyDescent="0.25">
      <c r="C89" s="5" t="s">
        <v>761</v>
      </c>
      <c r="D89" s="5" t="s">
        <v>851</v>
      </c>
      <c r="E89" s="5" t="s">
        <v>535</v>
      </c>
      <c r="F89" s="5" t="s">
        <v>500</v>
      </c>
      <c r="G89" s="5" t="s">
        <v>851</v>
      </c>
    </row>
    <row r="90" spans="3:7" x14ac:dyDescent="0.25">
      <c r="C90" s="5" t="s">
        <v>857</v>
      </c>
      <c r="D90" s="5" t="s">
        <v>821</v>
      </c>
      <c r="E90" s="5" t="s">
        <v>483</v>
      </c>
      <c r="F90" s="5" t="s">
        <v>374</v>
      </c>
      <c r="G90" s="5" t="s">
        <v>821</v>
      </c>
    </row>
    <row r="91" spans="3:7" x14ac:dyDescent="0.25">
      <c r="C91" s="5" t="s">
        <v>858</v>
      </c>
      <c r="D91" s="5" t="s">
        <v>391</v>
      </c>
      <c r="E91" s="5" t="s">
        <v>540</v>
      </c>
      <c r="F91" s="5" t="s">
        <v>376</v>
      </c>
      <c r="G91" s="5" t="s">
        <v>391</v>
      </c>
    </row>
    <row r="92" spans="3:7" x14ac:dyDescent="0.25">
      <c r="C92" s="5" t="s">
        <v>763</v>
      </c>
      <c r="D92" s="5" t="s">
        <v>393</v>
      </c>
      <c r="E92" s="5" t="s">
        <v>500</v>
      </c>
      <c r="F92" s="5" t="s">
        <v>351</v>
      </c>
      <c r="G92" s="5" t="s">
        <v>393</v>
      </c>
    </row>
    <row r="93" spans="3:7" x14ac:dyDescent="0.25">
      <c r="C93" s="5" t="s">
        <v>764</v>
      </c>
      <c r="D93" s="5" t="s">
        <v>392</v>
      </c>
      <c r="E93" s="5" t="s">
        <v>502</v>
      </c>
      <c r="F93" s="5" t="s">
        <v>564</v>
      </c>
      <c r="G93" s="5" t="s">
        <v>392</v>
      </c>
    </row>
    <row r="94" spans="3:7" x14ac:dyDescent="0.25">
      <c r="C94" s="5" t="s">
        <v>765</v>
      </c>
      <c r="D94" s="5" t="s">
        <v>388</v>
      </c>
      <c r="E94" s="5" t="s">
        <v>503</v>
      </c>
      <c r="F94" s="5" t="s">
        <v>378</v>
      </c>
      <c r="G94" s="5" t="s">
        <v>388</v>
      </c>
    </row>
    <row r="95" spans="3:7" x14ac:dyDescent="0.25">
      <c r="C95" s="5" t="s">
        <v>859</v>
      </c>
      <c r="D95" s="5" t="s">
        <v>394</v>
      </c>
      <c r="E95" s="5" t="s">
        <v>374</v>
      </c>
      <c r="F95" s="5" t="s">
        <v>536</v>
      </c>
      <c r="G95" s="5" t="s">
        <v>394</v>
      </c>
    </row>
    <row r="96" spans="3:7" x14ac:dyDescent="0.25">
      <c r="C96" s="5" t="s">
        <v>596</v>
      </c>
      <c r="D96" s="5" t="s">
        <v>390</v>
      </c>
      <c r="E96" s="5" t="s">
        <v>376</v>
      </c>
      <c r="F96" s="5" t="s">
        <v>581</v>
      </c>
      <c r="G96" s="5" t="s">
        <v>390</v>
      </c>
    </row>
    <row r="97" spans="3:7" x14ac:dyDescent="0.25">
      <c r="C97" s="5" t="s">
        <v>836</v>
      </c>
      <c r="D97" s="5" t="s">
        <v>386</v>
      </c>
      <c r="E97" s="5" t="s">
        <v>351</v>
      </c>
      <c r="F97" s="5" t="s">
        <v>860</v>
      </c>
      <c r="G97" s="5" t="s">
        <v>386</v>
      </c>
    </row>
    <row r="98" spans="3:7" x14ac:dyDescent="0.25">
      <c r="C98" s="5" t="s">
        <v>475</v>
      </c>
      <c r="D98" s="5" t="s">
        <v>822</v>
      </c>
      <c r="E98" s="5" t="s">
        <v>506</v>
      </c>
      <c r="F98" s="5" t="s">
        <v>861</v>
      </c>
      <c r="G98" s="5" t="s">
        <v>822</v>
      </c>
    </row>
    <row r="99" spans="3:7" x14ac:dyDescent="0.25">
      <c r="C99" s="5" t="s">
        <v>838</v>
      </c>
      <c r="D99" t="s">
        <v>384</v>
      </c>
      <c r="E99" s="5" t="s">
        <v>507</v>
      </c>
      <c r="F99" s="5" t="s">
        <v>862</v>
      </c>
      <c r="G99" t="s">
        <v>384</v>
      </c>
    </row>
    <row r="100" spans="3:7" x14ac:dyDescent="0.25">
      <c r="C100" s="5" t="s">
        <v>477</v>
      </c>
      <c r="D100" s="5" t="s">
        <v>382</v>
      </c>
      <c r="E100" s="5" t="s">
        <v>508</v>
      </c>
      <c r="F100" s="5" t="s">
        <v>586</v>
      </c>
      <c r="G100" s="5" t="s">
        <v>382</v>
      </c>
    </row>
    <row r="101" spans="3:7" x14ac:dyDescent="0.25">
      <c r="C101" s="5" t="s">
        <v>484</v>
      </c>
      <c r="D101" s="5" t="s">
        <v>853</v>
      </c>
      <c r="E101" s="5" t="s">
        <v>509</v>
      </c>
      <c r="F101" s="5" t="s">
        <v>380</v>
      </c>
      <c r="G101" s="5" t="s">
        <v>853</v>
      </c>
    </row>
    <row r="102" spans="3:7" x14ac:dyDescent="0.25">
      <c r="C102" s="5" t="s">
        <v>819</v>
      </c>
      <c r="D102" s="5" t="s">
        <v>823</v>
      </c>
      <c r="E102" s="5" t="s">
        <v>564</v>
      </c>
      <c r="F102" s="5" t="s">
        <v>820</v>
      </c>
      <c r="G102" s="5" t="s">
        <v>823</v>
      </c>
    </row>
    <row r="103" spans="3:7" x14ac:dyDescent="0.25">
      <c r="C103" s="5" t="s">
        <v>494</v>
      </c>
      <c r="D103" s="5" t="s">
        <v>824</v>
      </c>
      <c r="E103" s="5" t="s">
        <v>378</v>
      </c>
      <c r="F103" s="5" t="s">
        <v>863</v>
      </c>
      <c r="G103" s="5" t="s">
        <v>824</v>
      </c>
    </row>
    <row r="104" spans="3:7" x14ac:dyDescent="0.25">
      <c r="C104" s="5" t="s">
        <v>496</v>
      </c>
      <c r="D104" s="5" t="s">
        <v>825</v>
      </c>
      <c r="E104" s="5" t="s">
        <v>536</v>
      </c>
      <c r="F104" s="5" t="s">
        <v>602</v>
      </c>
      <c r="G104" s="5" t="s">
        <v>825</v>
      </c>
    </row>
    <row r="105" spans="3:7" x14ac:dyDescent="0.25">
      <c r="C105" s="5" t="s">
        <v>501</v>
      </c>
      <c r="D105" s="5" t="s">
        <v>742</v>
      </c>
      <c r="E105" s="5" t="s">
        <v>537</v>
      </c>
      <c r="F105" s="5" t="s">
        <v>834</v>
      </c>
      <c r="G105" s="5" t="s">
        <v>742</v>
      </c>
    </row>
    <row r="106" spans="3:7" x14ac:dyDescent="0.25">
      <c r="C106" s="5" t="s">
        <v>852</v>
      </c>
      <c r="D106" s="5" t="s">
        <v>855</v>
      </c>
      <c r="E106" s="5" t="s">
        <v>581</v>
      </c>
      <c r="F106" s="5" t="s">
        <v>382</v>
      </c>
      <c r="G106" s="5" t="s">
        <v>855</v>
      </c>
    </row>
    <row r="107" spans="3:7" x14ac:dyDescent="0.25">
      <c r="C107" s="5" t="s">
        <v>540</v>
      </c>
      <c r="D107" s="5" t="s">
        <v>856</v>
      </c>
      <c r="E107" s="5" t="s">
        <v>860</v>
      </c>
      <c r="F107" s="5" t="s">
        <v>823</v>
      </c>
      <c r="G107" s="5" t="s">
        <v>856</v>
      </c>
    </row>
    <row r="108" spans="3:7" x14ac:dyDescent="0.25">
      <c r="C108" s="5" t="s">
        <v>854</v>
      </c>
      <c r="D108" s="5" t="s">
        <v>761</v>
      </c>
      <c r="E108" s="5" t="s">
        <v>861</v>
      </c>
      <c r="F108" s="5" t="s">
        <v>835</v>
      </c>
      <c r="G108" s="5" t="s">
        <v>761</v>
      </c>
    </row>
    <row r="109" spans="3:7" x14ac:dyDescent="0.25">
      <c r="C109" s="89" t="s">
        <v>1169</v>
      </c>
      <c r="D109" s="5" t="s">
        <v>857</v>
      </c>
      <c r="E109" s="5" t="s">
        <v>862</v>
      </c>
      <c r="F109" s="5" t="s">
        <v>837</v>
      </c>
      <c r="G109" s="5" t="s">
        <v>857</v>
      </c>
    </row>
    <row r="110" spans="3:7" x14ac:dyDescent="0.25">
      <c r="C110" s="89" t="s">
        <v>1170</v>
      </c>
      <c r="D110" s="5" t="s">
        <v>858</v>
      </c>
      <c r="E110" s="5" t="s">
        <v>586</v>
      </c>
      <c r="F110" s="5" t="s">
        <v>817</v>
      </c>
      <c r="G110" s="5" t="s">
        <v>858</v>
      </c>
    </row>
    <row r="111" spans="3:7" x14ac:dyDescent="0.25">
      <c r="C111" s="89" t="s">
        <v>1171</v>
      </c>
      <c r="D111" s="5" t="s">
        <v>763</v>
      </c>
      <c r="E111" s="5" t="s">
        <v>380</v>
      </c>
      <c r="F111" s="5" t="s">
        <v>550</v>
      </c>
      <c r="G111" s="5" t="s">
        <v>763</v>
      </c>
    </row>
    <row r="112" spans="3:7" x14ac:dyDescent="0.25">
      <c r="C112" s="89" t="s">
        <v>1172</v>
      </c>
      <c r="D112" s="5" t="s">
        <v>764</v>
      </c>
      <c r="E112" s="5" t="s">
        <v>545</v>
      </c>
      <c r="F112" t="s">
        <v>384</v>
      </c>
      <c r="G112" s="5" t="s">
        <v>764</v>
      </c>
    </row>
    <row r="113" spans="3:7" x14ac:dyDescent="0.25">
      <c r="C113" s="89" t="s">
        <v>1173</v>
      </c>
      <c r="D113" s="5" t="s">
        <v>765</v>
      </c>
      <c r="E113" s="5" t="s">
        <v>546</v>
      </c>
      <c r="F113" s="5" t="s">
        <v>386</v>
      </c>
      <c r="G113" s="5" t="s">
        <v>765</v>
      </c>
    </row>
    <row r="114" spans="3:7" x14ac:dyDescent="0.25">
      <c r="D114" s="5" t="s">
        <v>859</v>
      </c>
      <c r="E114" s="5" t="s">
        <v>596</v>
      </c>
      <c r="F114" s="5" t="s">
        <v>388</v>
      </c>
      <c r="G114" s="5" t="s">
        <v>859</v>
      </c>
    </row>
    <row r="115" spans="3:7" x14ac:dyDescent="0.25">
      <c r="D115" s="5" t="s">
        <v>826</v>
      </c>
      <c r="E115" s="5" t="s">
        <v>598</v>
      </c>
      <c r="F115" s="5" t="s">
        <v>822</v>
      </c>
      <c r="G115" s="5" t="s">
        <v>826</v>
      </c>
    </row>
    <row r="116" spans="3:7" x14ac:dyDescent="0.25">
      <c r="D116" s="5" t="s">
        <v>827</v>
      </c>
      <c r="E116" s="5" t="s">
        <v>820</v>
      </c>
      <c r="F116" s="5" t="s">
        <v>390</v>
      </c>
      <c r="G116" s="5" t="s">
        <v>827</v>
      </c>
    </row>
    <row r="117" spans="3:7" x14ac:dyDescent="0.25">
      <c r="D117" s="5" t="s">
        <v>828</v>
      </c>
      <c r="E117" s="5" t="s">
        <v>863</v>
      </c>
      <c r="F117" s="5" t="s">
        <v>391</v>
      </c>
      <c r="G117" s="5" t="s">
        <v>828</v>
      </c>
    </row>
    <row r="118" spans="3:7" x14ac:dyDescent="0.25">
      <c r="D118" s="5" t="s">
        <v>829</v>
      </c>
      <c r="E118" s="5" t="s">
        <v>602</v>
      </c>
      <c r="F118" s="5" t="s">
        <v>392</v>
      </c>
      <c r="G118" s="5" t="s">
        <v>829</v>
      </c>
    </row>
    <row r="119" spans="3:7" x14ac:dyDescent="0.25">
      <c r="D119" s="5" t="s">
        <v>596</v>
      </c>
      <c r="E119" s="5" t="s">
        <v>834</v>
      </c>
      <c r="F119" s="5" t="s">
        <v>393</v>
      </c>
      <c r="G119" s="5" t="s">
        <v>596</v>
      </c>
    </row>
    <row r="120" spans="3:7" x14ac:dyDescent="0.25">
      <c r="D120" s="5" t="s">
        <v>836</v>
      </c>
      <c r="E120" s="5" t="s">
        <v>382</v>
      </c>
      <c r="F120" s="5" t="s">
        <v>394</v>
      </c>
      <c r="G120" s="5" t="s">
        <v>836</v>
      </c>
    </row>
    <row r="121" spans="3:7" x14ac:dyDescent="0.25">
      <c r="D121" s="5" t="s">
        <v>475</v>
      </c>
      <c r="E121" s="5" t="s">
        <v>823</v>
      </c>
      <c r="F121" s="5" t="s">
        <v>582</v>
      </c>
      <c r="G121" s="5" t="s">
        <v>475</v>
      </c>
    </row>
    <row r="122" spans="3:7" x14ac:dyDescent="0.25">
      <c r="D122" s="5" t="s">
        <v>838</v>
      </c>
      <c r="E122" s="5" t="s">
        <v>835</v>
      </c>
      <c r="F122" s="5" t="s">
        <v>395</v>
      </c>
      <c r="G122" s="5" t="s">
        <v>838</v>
      </c>
    </row>
    <row r="123" spans="3:7" x14ac:dyDescent="0.25">
      <c r="D123" s="5" t="s">
        <v>477</v>
      </c>
      <c r="E123" s="5" t="s">
        <v>837</v>
      </c>
      <c r="F123" s="5" t="s">
        <v>560</v>
      </c>
      <c r="G123" s="5" t="s">
        <v>477</v>
      </c>
    </row>
    <row r="124" spans="3:7" x14ac:dyDescent="0.25">
      <c r="D124" s="5" t="s">
        <v>484</v>
      </c>
      <c r="E124" s="5" t="s">
        <v>817</v>
      </c>
      <c r="F124" s="5" t="s">
        <v>350</v>
      </c>
      <c r="G124" s="5" t="s">
        <v>484</v>
      </c>
    </row>
    <row r="125" spans="3:7" x14ac:dyDescent="0.25">
      <c r="D125" s="5" t="s">
        <v>819</v>
      </c>
      <c r="E125" s="5" t="s">
        <v>550</v>
      </c>
      <c r="F125" s="5" t="s">
        <v>622</v>
      </c>
      <c r="G125" s="5" t="s">
        <v>819</v>
      </c>
    </row>
    <row r="126" spans="3:7" x14ac:dyDescent="0.25">
      <c r="D126" s="5" t="s">
        <v>494</v>
      </c>
      <c r="E126" t="s">
        <v>384</v>
      </c>
      <c r="F126" s="5" t="s">
        <v>825</v>
      </c>
      <c r="G126" s="5" t="s">
        <v>494</v>
      </c>
    </row>
    <row r="127" spans="3:7" x14ac:dyDescent="0.25">
      <c r="D127" s="5" t="s">
        <v>496</v>
      </c>
      <c r="E127" s="5" t="s">
        <v>386</v>
      </c>
      <c r="F127" s="5" t="s">
        <v>595</v>
      </c>
      <c r="G127" s="5" t="s">
        <v>496</v>
      </c>
    </row>
    <row r="128" spans="3:7" x14ac:dyDescent="0.25">
      <c r="D128" s="5" t="s">
        <v>501</v>
      </c>
      <c r="E128" s="5" t="s">
        <v>388</v>
      </c>
      <c r="F128" s="5" t="s">
        <v>597</v>
      </c>
      <c r="G128" s="5" t="s">
        <v>501</v>
      </c>
    </row>
    <row r="129" spans="4:7" x14ac:dyDescent="0.25">
      <c r="D129" s="5" t="s">
        <v>852</v>
      </c>
      <c r="E129" s="5" t="s">
        <v>822</v>
      </c>
      <c r="F129" s="5" t="s">
        <v>827</v>
      </c>
      <c r="G129" s="5" t="s">
        <v>852</v>
      </c>
    </row>
    <row r="130" spans="4:7" x14ac:dyDescent="0.25">
      <c r="D130" s="5" t="s">
        <v>540</v>
      </c>
      <c r="E130" s="5" t="s">
        <v>390</v>
      </c>
      <c r="F130" s="5" t="s">
        <v>826</v>
      </c>
      <c r="G130" s="5" t="s">
        <v>540</v>
      </c>
    </row>
    <row r="131" spans="4:7" x14ac:dyDescent="0.25">
      <c r="D131" s="5" t="s">
        <v>854</v>
      </c>
      <c r="E131" s="5" t="s">
        <v>391</v>
      </c>
      <c r="F131" s="5" t="s">
        <v>828</v>
      </c>
      <c r="G131" s="5" t="s">
        <v>854</v>
      </c>
    </row>
    <row r="132" spans="4:7" x14ac:dyDescent="0.25">
      <c r="D132" s="5" t="s">
        <v>352</v>
      </c>
      <c r="E132" s="5" t="s">
        <v>392</v>
      </c>
      <c r="F132" s="5" t="s">
        <v>829</v>
      </c>
      <c r="G132" s="5" t="s">
        <v>352</v>
      </c>
    </row>
    <row r="133" spans="4:7" x14ac:dyDescent="0.25">
      <c r="D133" s="89" t="s">
        <v>1169</v>
      </c>
      <c r="E133" s="5" t="s">
        <v>393</v>
      </c>
      <c r="F133" s="5" t="s">
        <v>864</v>
      </c>
      <c r="G133" s="89" t="s">
        <v>1169</v>
      </c>
    </row>
    <row r="134" spans="4:7" x14ac:dyDescent="0.25">
      <c r="D134" s="89" t="s">
        <v>1170</v>
      </c>
      <c r="E134" s="5" t="s">
        <v>394</v>
      </c>
      <c r="F134" s="5" t="s">
        <v>865</v>
      </c>
      <c r="G134" s="89" t="s">
        <v>1170</v>
      </c>
    </row>
    <row r="135" spans="4:7" x14ac:dyDescent="0.25">
      <c r="D135" s="89" t="s">
        <v>1171</v>
      </c>
      <c r="E135" s="5" t="s">
        <v>582</v>
      </c>
      <c r="F135" s="5" t="s">
        <v>843</v>
      </c>
      <c r="G135" s="89" t="s">
        <v>1171</v>
      </c>
    </row>
    <row r="136" spans="4:7" x14ac:dyDescent="0.25">
      <c r="D136" s="89" t="s">
        <v>1172</v>
      </c>
      <c r="E136" s="5" t="s">
        <v>395</v>
      </c>
      <c r="F136" s="5" t="s">
        <v>629</v>
      </c>
      <c r="G136" s="89" t="s">
        <v>1172</v>
      </c>
    </row>
    <row r="137" spans="4:7" x14ac:dyDescent="0.25">
      <c r="D137" s="89" t="s">
        <v>1173</v>
      </c>
      <c r="E137" s="5" t="s">
        <v>560</v>
      </c>
      <c r="F137" s="5" t="s">
        <v>630</v>
      </c>
      <c r="G137" s="89" t="s">
        <v>1173</v>
      </c>
    </row>
    <row r="138" spans="4:7" x14ac:dyDescent="0.25">
      <c r="E138" s="5" t="s">
        <v>350</v>
      </c>
      <c r="F138" s="5" t="s">
        <v>845</v>
      </c>
    </row>
    <row r="139" spans="4:7" x14ac:dyDescent="0.25">
      <c r="E139" s="5" t="s">
        <v>622</v>
      </c>
      <c r="F139" s="5" t="s">
        <v>821</v>
      </c>
    </row>
    <row r="140" spans="4:7" x14ac:dyDescent="0.25">
      <c r="E140" s="5" t="s">
        <v>824</v>
      </c>
      <c r="F140" s="5" t="s">
        <v>847</v>
      </c>
    </row>
    <row r="141" spans="4:7" x14ac:dyDescent="0.25">
      <c r="E141" s="5" t="s">
        <v>825</v>
      </c>
      <c r="F141" s="5" t="s">
        <v>851</v>
      </c>
    </row>
    <row r="142" spans="4:7" x14ac:dyDescent="0.25">
      <c r="E142" s="5" t="s">
        <v>595</v>
      </c>
      <c r="F142" s="5" t="s">
        <v>841</v>
      </c>
    </row>
    <row r="143" spans="4:7" x14ac:dyDescent="0.25">
      <c r="E143" s="5" t="s">
        <v>597</v>
      </c>
      <c r="F143" s="5" t="s">
        <v>842</v>
      </c>
    </row>
    <row r="144" spans="4:7" x14ac:dyDescent="0.25">
      <c r="E144" s="5" t="s">
        <v>827</v>
      </c>
      <c r="F144" s="5" t="s">
        <v>866</v>
      </c>
    </row>
    <row r="145" spans="5:6" x14ac:dyDescent="0.25">
      <c r="E145" s="5" t="s">
        <v>826</v>
      </c>
      <c r="F145" s="5" t="s">
        <v>697</v>
      </c>
    </row>
    <row r="146" spans="5:6" x14ac:dyDescent="0.25">
      <c r="E146" s="5" t="s">
        <v>828</v>
      </c>
      <c r="F146" s="5" t="s">
        <v>701</v>
      </c>
    </row>
    <row r="147" spans="5:6" x14ac:dyDescent="0.25">
      <c r="E147" s="5" t="s">
        <v>829</v>
      </c>
      <c r="F147" s="5" t="s">
        <v>705</v>
      </c>
    </row>
    <row r="148" spans="5:6" x14ac:dyDescent="0.25">
      <c r="E148" s="5" t="s">
        <v>599</v>
      </c>
      <c r="F148" s="5" t="s">
        <v>709</v>
      </c>
    </row>
    <row r="149" spans="5:6" x14ac:dyDescent="0.25">
      <c r="E149" s="5" t="s">
        <v>600</v>
      </c>
      <c r="F149" s="5" t="s">
        <v>855</v>
      </c>
    </row>
    <row r="150" spans="5:6" x14ac:dyDescent="0.25">
      <c r="E150" s="5" t="s">
        <v>601</v>
      </c>
      <c r="F150" s="5" t="s">
        <v>867</v>
      </c>
    </row>
    <row r="151" spans="5:6" x14ac:dyDescent="0.25">
      <c r="E151" s="5" t="s">
        <v>603</v>
      </c>
      <c r="F151" s="5" t="s">
        <v>856</v>
      </c>
    </row>
    <row r="152" spans="5:6" x14ac:dyDescent="0.25">
      <c r="E152" s="5" t="s">
        <v>605</v>
      </c>
      <c r="F152" s="5" t="s">
        <v>761</v>
      </c>
    </row>
    <row r="153" spans="5:6" x14ac:dyDescent="0.25">
      <c r="E153" s="5" t="s">
        <v>606</v>
      </c>
      <c r="F153" s="5" t="s">
        <v>857</v>
      </c>
    </row>
    <row r="154" spans="5:6" x14ac:dyDescent="0.25">
      <c r="E154" s="5" t="s">
        <v>607</v>
      </c>
      <c r="F154" s="5" t="s">
        <v>868</v>
      </c>
    </row>
    <row r="155" spans="5:6" x14ac:dyDescent="0.25">
      <c r="E155" s="5" t="s">
        <v>608</v>
      </c>
      <c r="F155" s="5" t="s">
        <v>869</v>
      </c>
    </row>
    <row r="156" spans="5:6" x14ac:dyDescent="0.25">
      <c r="E156" s="5" t="s">
        <v>609</v>
      </c>
      <c r="F156" s="5" t="s">
        <v>870</v>
      </c>
    </row>
    <row r="157" spans="5:6" x14ac:dyDescent="0.25">
      <c r="E157" s="5" t="s">
        <v>610</v>
      </c>
      <c r="F157" s="5" t="s">
        <v>871</v>
      </c>
    </row>
    <row r="158" spans="5:6" x14ac:dyDescent="0.25">
      <c r="E158" s="5" t="s">
        <v>864</v>
      </c>
      <c r="F158" s="5" t="s">
        <v>858</v>
      </c>
    </row>
    <row r="159" spans="5:6" x14ac:dyDescent="0.25">
      <c r="E159" s="5" t="s">
        <v>865</v>
      </c>
      <c r="F159" s="5" t="s">
        <v>872</v>
      </c>
    </row>
    <row r="160" spans="5:6" x14ac:dyDescent="0.25">
      <c r="E160" s="5" t="s">
        <v>843</v>
      </c>
      <c r="F160" s="5" t="s">
        <v>763</v>
      </c>
    </row>
    <row r="161" spans="5:6" x14ac:dyDescent="0.25">
      <c r="E161" s="5" t="s">
        <v>629</v>
      </c>
      <c r="F161" s="5" t="s">
        <v>764</v>
      </c>
    </row>
    <row r="162" spans="5:6" x14ac:dyDescent="0.25">
      <c r="E162" s="5" t="s">
        <v>630</v>
      </c>
      <c r="F162" s="5" t="s">
        <v>765</v>
      </c>
    </row>
    <row r="163" spans="5:6" x14ac:dyDescent="0.25">
      <c r="E163" s="5" t="s">
        <v>845</v>
      </c>
      <c r="F163" s="5" t="s">
        <v>483</v>
      </c>
    </row>
    <row r="164" spans="5:6" x14ac:dyDescent="0.25">
      <c r="E164" s="5" t="s">
        <v>821</v>
      </c>
      <c r="F164" s="5" t="s">
        <v>859</v>
      </c>
    </row>
    <row r="165" spans="5:6" x14ac:dyDescent="0.25">
      <c r="E165" s="5" t="s">
        <v>847</v>
      </c>
      <c r="F165" s="5" t="s">
        <v>873</v>
      </c>
    </row>
    <row r="166" spans="5:6" x14ac:dyDescent="0.25">
      <c r="E166" s="5" t="s">
        <v>851</v>
      </c>
      <c r="F166" s="5" t="s">
        <v>874</v>
      </c>
    </row>
    <row r="167" spans="5:6" x14ac:dyDescent="0.25">
      <c r="E167" s="5" t="s">
        <v>841</v>
      </c>
      <c r="F167" s="5" t="s">
        <v>875</v>
      </c>
    </row>
    <row r="168" spans="5:6" x14ac:dyDescent="0.25">
      <c r="E168" s="5" t="s">
        <v>842</v>
      </c>
      <c r="F168" s="5" t="s">
        <v>876</v>
      </c>
    </row>
    <row r="169" spans="5:6" x14ac:dyDescent="0.25">
      <c r="E169" s="5" t="s">
        <v>866</v>
      </c>
      <c r="F169" s="5" t="s">
        <v>744</v>
      </c>
    </row>
    <row r="170" spans="5:6" x14ac:dyDescent="0.25">
      <c r="E170" s="5" t="s">
        <v>697</v>
      </c>
      <c r="F170" s="5" t="s">
        <v>866</v>
      </c>
    </row>
    <row r="171" spans="5:6" x14ac:dyDescent="0.25">
      <c r="E171" s="5" t="s">
        <v>701</v>
      </c>
      <c r="F171" s="5" t="s">
        <v>877</v>
      </c>
    </row>
    <row r="172" spans="5:6" x14ac:dyDescent="0.25">
      <c r="E172" s="5" t="s">
        <v>705</v>
      </c>
      <c r="F172" s="5" t="s">
        <v>839</v>
      </c>
    </row>
    <row r="173" spans="5:6" x14ac:dyDescent="0.25">
      <c r="E173" s="5" t="s">
        <v>709</v>
      </c>
      <c r="F173" s="5" t="s">
        <v>840</v>
      </c>
    </row>
    <row r="174" spans="5:6" x14ac:dyDescent="0.25">
      <c r="E174" s="5" t="s">
        <v>633</v>
      </c>
      <c r="F174" s="89" t="s">
        <v>1169</v>
      </c>
    </row>
    <row r="175" spans="5:6" x14ac:dyDescent="0.25">
      <c r="E175" s="5" t="s">
        <v>634</v>
      </c>
      <c r="F175" s="89" t="s">
        <v>1170</v>
      </c>
    </row>
    <row r="176" spans="5:6" x14ac:dyDescent="0.25">
      <c r="E176" s="5" t="s">
        <v>635</v>
      </c>
      <c r="F176" s="89" t="s">
        <v>1171</v>
      </c>
    </row>
    <row r="177" spans="5:6" x14ac:dyDescent="0.25">
      <c r="E177" s="5" t="s">
        <v>637</v>
      </c>
      <c r="F177" s="89" t="s">
        <v>1172</v>
      </c>
    </row>
    <row r="178" spans="5:6" x14ac:dyDescent="0.25">
      <c r="E178" s="5" t="s">
        <v>644</v>
      </c>
      <c r="F178" s="89" t="s">
        <v>1173</v>
      </c>
    </row>
    <row r="179" spans="5:6" x14ac:dyDescent="0.25">
      <c r="E179" s="5" t="s">
        <v>645</v>
      </c>
    </row>
    <row r="180" spans="5:6" x14ac:dyDescent="0.25">
      <c r="E180" s="5" t="s">
        <v>646</v>
      </c>
    </row>
    <row r="181" spans="5:6" x14ac:dyDescent="0.25">
      <c r="E181" s="5" t="s">
        <v>647</v>
      </c>
    </row>
    <row r="182" spans="5:6" x14ac:dyDescent="0.25">
      <c r="E182" s="5" t="s">
        <v>648</v>
      </c>
    </row>
    <row r="183" spans="5:6" x14ac:dyDescent="0.25">
      <c r="E183" s="5" t="s">
        <v>741</v>
      </c>
    </row>
    <row r="184" spans="5:6" x14ac:dyDescent="0.25">
      <c r="E184" s="5" t="s">
        <v>742</v>
      </c>
    </row>
    <row r="185" spans="5:6" x14ac:dyDescent="0.25">
      <c r="E185" s="5" t="s">
        <v>855</v>
      </c>
    </row>
    <row r="186" spans="5:6" x14ac:dyDescent="0.25">
      <c r="E186" s="5" t="s">
        <v>867</v>
      </c>
    </row>
    <row r="187" spans="5:6" x14ac:dyDescent="0.25">
      <c r="E187" s="5" t="s">
        <v>856</v>
      </c>
    </row>
    <row r="188" spans="5:6" x14ac:dyDescent="0.25">
      <c r="E188" s="5" t="s">
        <v>761</v>
      </c>
    </row>
    <row r="189" spans="5:6" x14ac:dyDescent="0.25">
      <c r="E189" s="5" t="s">
        <v>857</v>
      </c>
    </row>
    <row r="190" spans="5:6" x14ac:dyDescent="0.25">
      <c r="E190" s="5" t="s">
        <v>868</v>
      </c>
    </row>
    <row r="191" spans="5:6" x14ac:dyDescent="0.25">
      <c r="E191" s="5" t="s">
        <v>869</v>
      </c>
    </row>
    <row r="192" spans="5:6" x14ac:dyDescent="0.25">
      <c r="E192" s="5" t="s">
        <v>870</v>
      </c>
    </row>
    <row r="193" spans="5:5" x14ac:dyDescent="0.25">
      <c r="E193" s="5" t="s">
        <v>871</v>
      </c>
    </row>
    <row r="194" spans="5:5" x14ac:dyDescent="0.25">
      <c r="E194" s="5" t="s">
        <v>858</v>
      </c>
    </row>
    <row r="195" spans="5:5" x14ac:dyDescent="0.25">
      <c r="E195" s="5" t="s">
        <v>872</v>
      </c>
    </row>
    <row r="196" spans="5:5" x14ac:dyDescent="0.25">
      <c r="E196" s="5" t="s">
        <v>763</v>
      </c>
    </row>
    <row r="197" spans="5:5" x14ac:dyDescent="0.25">
      <c r="E197" s="5" t="s">
        <v>764</v>
      </c>
    </row>
    <row r="198" spans="5:5" x14ac:dyDescent="0.25">
      <c r="E198" s="5" t="s">
        <v>765</v>
      </c>
    </row>
    <row r="199" spans="5:5" x14ac:dyDescent="0.25">
      <c r="E199" s="5" t="s">
        <v>483</v>
      </c>
    </row>
    <row r="200" spans="5:5" x14ac:dyDescent="0.25">
      <c r="E200" s="5" t="s">
        <v>859</v>
      </c>
    </row>
    <row r="201" spans="5:5" x14ac:dyDescent="0.25">
      <c r="E201" s="5" t="s">
        <v>873</v>
      </c>
    </row>
    <row r="202" spans="5:5" x14ac:dyDescent="0.25">
      <c r="E202" s="5" t="s">
        <v>874</v>
      </c>
    </row>
    <row r="203" spans="5:5" x14ac:dyDescent="0.25">
      <c r="E203" s="5" t="s">
        <v>875</v>
      </c>
    </row>
    <row r="204" spans="5:5" x14ac:dyDescent="0.25">
      <c r="E204" s="5" t="s">
        <v>876</v>
      </c>
    </row>
    <row r="205" spans="5:5" x14ac:dyDescent="0.25">
      <c r="E205" s="5" t="s">
        <v>744</v>
      </c>
    </row>
    <row r="206" spans="5:5" x14ac:dyDescent="0.25">
      <c r="E206" s="5" t="s">
        <v>866</v>
      </c>
    </row>
    <row r="207" spans="5:5" x14ac:dyDescent="0.25">
      <c r="E207" s="5" t="s">
        <v>877</v>
      </c>
    </row>
    <row r="208" spans="5:5" x14ac:dyDescent="0.25">
      <c r="E208" s="5" t="s">
        <v>839</v>
      </c>
    </row>
    <row r="209" spans="1:9" x14ac:dyDescent="0.25">
      <c r="E209" s="5" t="s">
        <v>840</v>
      </c>
    </row>
    <row r="210" spans="1:9" x14ac:dyDescent="0.25">
      <c r="B210" s="165"/>
      <c r="E210" s="89" t="s">
        <v>1169</v>
      </c>
    </row>
    <row r="211" spans="1:9" x14ac:dyDescent="0.25">
      <c r="B211" s="165"/>
      <c r="E211" s="89" t="s">
        <v>1170</v>
      </c>
    </row>
    <row r="212" spans="1:9" x14ac:dyDescent="0.25">
      <c r="B212" s="165"/>
      <c r="E212" s="89" t="s">
        <v>1171</v>
      </c>
    </row>
    <row r="213" spans="1:9" x14ac:dyDescent="0.25">
      <c r="B213" s="165"/>
      <c r="E213" s="89" t="s">
        <v>1172</v>
      </c>
    </row>
    <row r="214" spans="1:9" x14ac:dyDescent="0.25">
      <c r="B214" s="165"/>
      <c r="E214" s="89" t="s">
        <v>1173</v>
      </c>
    </row>
    <row r="215" spans="1:9" x14ac:dyDescent="0.25">
      <c r="B215" s="165"/>
      <c r="E215" s="5"/>
    </row>
    <row r="216" spans="1:9" x14ac:dyDescent="0.25">
      <c r="B216" s="165"/>
      <c r="E216" s="5"/>
    </row>
    <row r="217" spans="1:9" x14ac:dyDescent="0.25">
      <c r="B217" s="165"/>
      <c r="E217" s="5"/>
    </row>
    <row r="218" spans="1:9" ht="15.75" thickBot="1" x14ac:dyDescent="0.3">
      <c r="C218" s="29" t="s">
        <v>11</v>
      </c>
      <c r="D218" s="29" t="s">
        <v>10</v>
      </c>
      <c r="E218" s="29" t="s">
        <v>117</v>
      </c>
      <c r="F218" s="29" t="s">
        <v>124</v>
      </c>
      <c r="G218" s="29" t="s">
        <v>930</v>
      </c>
      <c r="H218" s="29" t="s">
        <v>18</v>
      </c>
      <c r="I218" s="29" t="s">
        <v>41</v>
      </c>
    </row>
    <row r="219" spans="1:9" ht="15.75" thickBot="1" x14ac:dyDescent="0.3">
      <c r="A219" s="54" t="s">
        <v>934</v>
      </c>
      <c r="B219" s="70" t="s">
        <v>1253</v>
      </c>
      <c r="C219" s="71">
        <f t="shared" ref="C219:H219" si="0">COUNTA(C35:C62)</f>
        <v>28</v>
      </c>
      <c r="D219" s="71">
        <f t="shared" si="0"/>
        <v>3</v>
      </c>
      <c r="E219" s="71">
        <f t="shared" si="0"/>
        <v>5</v>
      </c>
      <c r="F219" s="71">
        <f t="shared" si="0"/>
        <v>6</v>
      </c>
      <c r="G219" s="71"/>
      <c r="H219" s="72">
        <f t="shared" si="0"/>
        <v>0</v>
      </c>
      <c r="I219" s="68"/>
    </row>
    <row r="220" spans="1:9" ht="15.75" thickBot="1" x14ac:dyDescent="0.3">
      <c r="A220" s="62" t="s">
        <v>931</v>
      </c>
      <c r="B220" s="74" t="s">
        <v>1254</v>
      </c>
      <c r="C220" s="63">
        <f>COUNTA(C69:C208)</f>
        <v>45</v>
      </c>
      <c r="D220" s="63">
        <v>7</v>
      </c>
      <c r="E220" s="63">
        <f>COUNTA(E69:E216)</f>
        <v>146</v>
      </c>
      <c r="F220" s="63">
        <f t="shared" ref="F220:G220" si="1">COUNTA(F69:F209)</f>
        <v>110</v>
      </c>
      <c r="G220" s="63">
        <f t="shared" si="1"/>
        <v>69</v>
      </c>
      <c r="H220" s="64"/>
      <c r="I220" s="69"/>
    </row>
    <row r="221" spans="1:9" ht="15.75" thickBot="1" x14ac:dyDescent="0.3">
      <c r="A221" s="59" t="s">
        <v>935</v>
      </c>
      <c r="B221" s="73" t="s">
        <v>1255</v>
      </c>
      <c r="C221" s="91">
        <f>I232</f>
        <v>421.15499999999997</v>
      </c>
      <c r="D221" s="91">
        <f>I231</f>
        <v>541.48500000000001</v>
      </c>
      <c r="E221" s="91">
        <f>I236</f>
        <v>86.236500000000007</v>
      </c>
      <c r="F221" s="91">
        <f>I237</f>
        <v>17.447849999999999</v>
      </c>
      <c r="G221" s="91">
        <f>I234</f>
        <v>155.22569999999999</v>
      </c>
      <c r="H221" s="92">
        <f>I235</f>
        <v>38.104500000000002</v>
      </c>
      <c r="I221" s="105">
        <f>I241</f>
        <v>12.07311</v>
      </c>
    </row>
    <row r="228" spans="1:19" x14ac:dyDescent="0.25">
      <c r="B228"/>
      <c r="E228" s="189" t="s">
        <v>946</v>
      </c>
      <c r="F228" s="189"/>
      <c r="G228" s="52"/>
      <c r="H228" s="189" t="s">
        <v>970</v>
      </c>
      <c r="I228" s="189"/>
    </row>
    <row r="229" spans="1:19" x14ac:dyDescent="0.25">
      <c r="B229"/>
      <c r="E229" s="2" t="s">
        <v>942</v>
      </c>
      <c r="F229" s="2" t="s">
        <v>943</v>
      </c>
      <c r="G229" s="52" t="s">
        <v>971</v>
      </c>
      <c r="H229" s="98" t="s">
        <v>972</v>
      </c>
      <c r="I229" s="2" t="s">
        <v>941</v>
      </c>
    </row>
    <row r="230" spans="1:19" x14ac:dyDescent="0.25">
      <c r="A230" s="95" t="s">
        <v>973</v>
      </c>
      <c r="B230" s="95" t="s">
        <v>974</v>
      </c>
      <c r="C230" s="95"/>
      <c r="D230" s="96">
        <f>SUM(D231:D243)</f>
        <v>105.68666666666668</v>
      </c>
      <c r="E230" s="95"/>
      <c r="F230" s="95"/>
      <c r="G230" s="97"/>
      <c r="H230" s="99">
        <f>C230*'4.OSS, Found, WTG installation'!$G$1</f>
        <v>0</v>
      </c>
      <c r="I230" s="100">
        <f>SUM(I231:I243)</f>
        <v>1271.72766</v>
      </c>
    </row>
    <row r="231" spans="1:19" x14ac:dyDescent="0.25">
      <c r="A231">
        <v>5.0999999999999996</v>
      </c>
      <c r="B231" t="s">
        <v>975</v>
      </c>
      <c r="C231" t="s">
        <v>127</v>
      </c>
      <c r="D231" s="82">
        <f>F231*G231/10^3</f>
        <v>45</v>
      </c>
      <c r="E231">
        <f>VLOOKUP(C231,'[1]Day rates'!$E$8:$G$36,2,0)</f>
        <v>175</v>
      </c>
      <c r="F231">
        <f>VLOOKUP(C231,'[1]Day rates'!$E$8:$G$36,3,0)</f>
        <v>300</v>
      </c>
      <c r="G231" s="3">
        <f>J231/N231+P231+R231</f>
        <v>150</v>
      </c>
      <c r="H231" s="3"/>
      <c r="I231" s="101">
        <f>D231*'4.OSS, Found, WTG installation'!$G$1</f>
        <v>541.48500000000001</v>
      </c>
      <c r="J231" s="89">
        <v>200</v>
      </c>
      <c r="K231" t="s">
        <v>976</v>
      </c>
      <c r="L231" s="89">
        <v>0</v>
      </c>
      <c r="M231" t="s">
        <v>977</v>
      </c>
      <c r="N231" s="89">
        <v>2</v>
      </c>
      <c r="O231" t="s">
        <v>978</v>
      </c>
      <c r="P231" s="89">
        <v>30</v>
      </c>
      <c r="Q231" t="s">
        <v>979</v>
      </c>
      <c r="R231" s="89">
        <v>20</v>
      </c>
      <c r="S231" t="s">
        <v>980</v>
      </c>
    </row>
    <row r="232" spans="1:19" x14ac:dyDescent="0.25">
      <c r="A232">
        <v>5.0999999999999996</v>
      </c>
      <c r="B232" t="s">
        <v>981</v>
      </c>
      <c r="C232" t="s">
        <v>127</v>
      </c>
      <c r="D232" s="82">
        <f>F232*G232/10^3</f>
        <v>35</v>
      </c>
      <c r="E232">
        <f>VLOOKUP(C232,'[1]Day rates'!$E$8:$G$36,2,0)</f>
        <v>175</v>
      </c>
      <c r="F232">
        <f>VLOOKUP(C232,'[1]Day rates'!$E$8:$G$36,3,0)</f>
        <v>300</v>
      </c>
      <c r="G232" s="82">
        <f>[1]FOWF!$H$10/J232+P232+R232</f>
        <v>116.66666666666667</v>
      </c>
      <c r="H232" s="3"/>
      <c r="I232" s="101">
        <f>D232*'4.OSS, Found, WTG installation'!$G$1</f>
        <v>421.15499999999997</v>
      </c>
      <c r="J232" s="89">
        <v>1</v>
      </c>
      <c r="K232" t="s">
        <v>982</v>
      </c>
      <c r="P232" s="89">
        <v>30</v>
      </c>
      <c r="Q232" t="s">
        <v>979</v>
      </c>
      <c r="R232" s="89">
        <v>20</v>
      </c>
      <c r="S232" t="s">
        <v>980</v>
      </c>
    </row>
    <row r="233" spans="1:19" x14ac:dyDescent="0.25">
      <c r="B233"/>
      <c r="D233" s="82"/>
      <c r="G233" s="82"/>
      <c r="H233" s="3"/>
      <c r="I233" s="101"/>
    </row>
    <row r="234" spans="1:19" x14ac:dyDescent="0.25">
      <c r="A234">
        <v>5.2</v>
      </c>
      <c r="B234" t="s">
        <v>983</v>
      </c>
      <c r="C234" t="s">
        <v>984</v>
      </c>
      <c r="D234" s="82">
        <f>F234*G234/10^3</f>
        <v>12.9</v>
      </c>
      <c r="E234">
        <f>VLOOKUP(C234,'[1]Day rates'!$E$8:$G$36,2,0)</f>
        <v>40</v>
      </c>
      <c r="F234">
        <f>VLOOKUP(C234,'[1]Day rates'!$E$8:$G$36,3,0)</f>
        <v>90</v>
      </c>
      <c r="G234" s="82">
        <f>(G231+G232)*J234+P234+R234</f>
        <v>143.33333333333334</v>
      </c>
      <c r="H234" s="3"/>
      <c r="I234" s="101">
        <f>D234*'4.OSS, Found, WTG installation'!$G$1</f>
        <v>155.22569999999999</v>
      </c>
      <c r="J234" s="102">
        <v>0.5</v>
      </c>
      <c r="K234" t="s">
        <v>985</v>
      </c>
      <c r="P234" s="89">
        <v>0</v>
      </c>
      <c r="Q234" t="s">
        <v>979</v>
      </c>
      <c r="R234" s="89">
        <v>10</v>
      </c>
      <c r="S234" t="s">
        <v>980</v>
      </c>
    </row>
    <row r="235" spans="1:19" x14ac:dyDescent="0.25">
      <c r="A235">
        <v>5.2</v>
      </c>
      <c r="B235" t="s">
        <v>986</v>
      </c>
      <c r="C235" t="s">
        <v>1</v>
      </c>
      <c r="D235" s="82">
        <f>F235*G235/10^3</f>
        <v>3.166666666666667</v>
      </c>
      <c r="E235">
        <f>VLOOKUP(C235,'[1]Day rates'!$E$8:$G$36,2,0)</f>
        <v>15</v>
      </c>
      <c r="F235">
        <f>VLOOKUP(C235,'[1]Day rates'!$E$8:$G$36,3,0)</f>
        <v>25</v>
      </c>
      <c r="G235" s="82">
        <f>G232+10</f>
        <v>126.66666666666667</v>
      </c>
      <c r="H235" s="3"/>
      <c r="I235" s="101">
        <f>D235*'4.OSS, Found, WTG installation'!$G$1</f>
        <v>38.104500000000002</v>
      </c>
    </row>
    <row r="236" spans="1:19" x14ac:dyDescent="0.25">
      <c r="A236">
        <v>5.2</v>
      </c>
      <c r="B236" t="s">
        <v>117</v>
      </c>
      <c r="C236" t="s">
        <v>183</v>
      </c>
      <c r="D236" s="82">
        <f>F236*G236/10^3</f>
        <v>7.166666666666667</v>
      </c>
      <c r="E236">
        <f>VLOOKUP(C236,'[1]Day rates'!$E$8:$G$36,2,0)</f>
        <v>38</v>
      </c>
      <c r="F236">
        <f>VLOOKUP(C236,'[1]Day rates'!$E$8:$G$36,3,0)</f>
        <v>50</v>
      </c>
      <c r="G236" s="82">
        <f>G234</f>
        <v>143.33333333333334</v>
      </c>
      <c r="H236" s="3"/>
      <c r="I236" s="101">
        <f>D236*'4.OSS, Found, WTG installation'!$G$1</f>
        <v>86.236500000000007</v>
      </c>
      <c r="J236" t="s">
        <v>987</v>
      </c>
      <c r="K236" s="75"/>
    </row>
    <row r="237" spans="1:19" x14ac:dyDescent="0.25">
      <c r="A237">
        <v>5.2</v>
      </c>
      <c r="B237" t="s">
        <v>988</v>
      </c>
      <c r="C237" t="s">
        <v>989</v>
      </c>
      <c r="D237" s="82">
        <f>F237*G237/10^3</f>
        <v>1.45</v>
      </c>
      <c r="E237">
        <f>VLOOKUP(C237,'[1]Day rates'!$E$8:$G$36,2,0)</f>
        <v>15</v>
      </c>
      <c r="F237">
        <f>VLOOKUP(C237,'[1]Day rates'!$E$8:$G$36,3,0)</f>
        <v>30</v>
      </c>
      <c r="G237" s="82">
        <f>[1]FOWF!$H$10/J237+L237+N237</f>
        <v>48.333333333333336</v>
      </c>
      <c r="H237" s="3"/>
      <c r="I237" s="101">
        <f>D237*'4.OSS, Found, WTG installation'!$G$1</f>
        <v>17.447849999999999</v>
      </c>
      <c r="J237" s="89">
        <v>2</v>
      </c>
      <c r="K237" t="s">
        <v>990</v>
      </c>
      <c r="L237" s="89">
        <v>10</v>
      </c>
      <c r="M237" t="s">
        <v>991</v>
      </c>
      <c r="N237" s="89">
        <v>5</v>
      </c>
      <c r="O237" t="s">
        <v>992</v>
      </c>
    </row>
    <row r="238" spans="1:19" x14ac:dyDescent="0.25">
      <c r="B238"/>
      <c r="D238" s="82"/>
      <c r="G238" s="82"/>
      <c r="H238" s="3"/>
      <c r="I238" s="101"/>
    </row>
    <row r="239" spans="1:19" x14ac:dyDescent="0.25">
      <c r="A239">
        <v>5.3</v>
      </c>
      <c r="B239" t="s">
        <v>993</v>
      </c>
      <c r="C239" t="s">
        <v>993</v>
      </c>
      <c r="D239" s="82"/>
      <c r="E239">
        <f>VLOOKUP(C239,'[1]Day rates'!$E$8:$G$36,2,0)</f>
        <v>4</v>
      </c>
      <c r="F239">
        <f>VLOOKUP(C239,'[1]Day rates'!$E$8:$G$36,3,0)</f>
        <v>5</v>
      </c>
      <c r="G239" s="82">
        <f>G232</f>
        <v>116.66666666666667</v>
      </c>
      <c r="H239" s="3"/>
      <c r="I239" s="101">
        <f>D239*'4.OSS, Found, WTG installation'!$G$1</f>
        <v>0</v>
      </c>
      <c r="J239" t="s">
        <v>994</v>
      </c>
    </row>
    <row r="240" spans="1:19" x14ac:dyDescent="0.25">
      <c r="A240">
        <v>5.3</v>
      </c>
      <c r="B240" t="s">
        <v>995</v>
      </c>
      <c r="D240" s="82"/>
      <c r="G240" s="3"/>
      <c r="H240" s="3"/>
      <c r="I240" s="101">
        <f>D240*'4.OSS, Found, WTG installation'!$G$1</f>
        <v>0</v>
      </c>
    </row>
    <row r="241" spans="1:19" x14ac:dyDescent="0.25">
      <c r="A241">
        <v>5.3</v>
      </c>
      <c r="B241" t="s">
        <v>996</v>
      </c>
      <c r="C241" t="s">
        <v>41</v>
      </c>
      <c r="D241" s="82">
        <f>F241*G241/10^3</f>
        <v>1.0033333333333334</v>
      </c>
      <c r="E241">
        <f>VLOOKUP(C241,'[1]Day rates'!$E$8:$G$36,2,0)</f>
        <v>5</v>
      </c>
      <c r="F241">
        <f>VLOOKUP(C241,'[1]Day rates'!$E$8:$G$36,3,0)</f>
        <v>7</v>
      </c>
      <c r="G241" s="82">
        <f>G234</f>
        <v>143.33333333333334</v>
      </c>
      <c r="H241" s="3"/>
      <c r="I241" s="101">
        <f>D241*'4.OSS, Found, WTG installation'!$G$1</f>
        <v>12.07311</v>
      </c>
      <c r="J241" t="s">
        <v>987</v>
      </c>
    </row>
    <row r="242" spans="1:19" x14ac:dyDescent="0.25">
      <c r="A242">
        <v>5.2</v>
      </c>
      <c r="B242" t="s">
        <v>997</v>
      </c>
      <c r="D242" s="82"/>
      <c r="G242" s="3"/>
      <c r="H242" s="3"/>
      <c r="I242" s="101">
        <f>D242*'4.OSS, Found, WTG installation'!$G$1</f>
        <v>0</v>
      </c>
    </row>
    <row r="243" spans="1:19" x14ac:dyDescent="0.25">
      <c r="A243">
        <v>5.3</v>
      </c>
      <c r="B243" t="s">
        <v>998</v>
      </c>
      <c r="D243" s="82"/>
      <c r="G243" s="3"/>
      <c r="H243" s="3"/>
      <c r="I243" s="101">
        <f>D243*'4.OSS, Found, WTG installation'!$G$1</f>
        <v>0</v>
      </c>
    </row>
    <row r="246" spans="1:19" x14ac:dyDescent="0.25">
      <c r="B246" s="3" t="s">
        <v>975</v>
      </c>
      <c r="C246" t="s">
        <v>127</v>
      </c>
      <c r="D246" s="75">
        <v>45</v>
      </c>
      <c r="E246" s="75">
        <v>175</v>
      </c>
      <c r="F246" s="75">
        <v>300</v>
      </c>
      <c r="G246" s="75">
        <v>150</v>
      </c>
      <c r="H246" s="75"/>
      <c r="I246" s="75">
        <v>541.48500000000001</v>
      </c>
      <c r="J246" s="75">
        <v>200</v>
      </c>
      <c r="K246" s="75" t="s">
        <v>976</v>
      </c>
      <c r="L246" s="75">
        <v>0</v>
      </c>
      <c r="M246" s="75" t="s">
        <v>977</v>
      </c>
      <c r="N246" s="75">
        <v>2</v>
      </c>
      <c r="O246" s="75" t="s">
        <v>978</v>
      </c>
      <c r="P246">
        <v>30</v>
      </c>
      <c r="Q246" t="s">
        <v>979</v>
      </c>
      <c r="R246">
        <v>20</v>
      </c>
      <c r="S246" t="s">
        <v>980</v>
      </c>
    </row>
    <row r="247" spans="1:19" x14ac:dyDescent="0.25">
      <c r="B247" s="3" t="s">
        <v>981</v>
      </c>
      <c r="C247" t="s">
        <v>183</v>
      </c>
      <c r="D247" s="75">
        <v>5.3333333333333339</v>
      </c>
      <c r="E247" s="75">
        <v>38</v>
      </c>
      <c r="F247" s="75">
        <v>50</v>
      </c>
      <c r="G247" s="75">
        <v>106.66666666666667</v>
      </c>
      <c r="H247" s="75"/>
      <c r="I247" s="75">
        <v>64.176000000000002</v>
      </c>
      <c r="J247" s="75">
        <v>1</v>
      </c>
      <c r="K247" s="75" t="s">
        <v>982</v>
      </c>
      <c r="L247" s="75"/>
      <c r="M247" s="75"/>
      <c r="N247" s="75"/>
      <c r="O247" s="75"/>
      <c r="P247">
        <v>20</v>
      </c>
      <c r="Q247" t="s">
        <v>979</v>
      </c>
      <c r="R247">
        <v>20</v>
      </c>
      <c r="S247" t="s">
        <v>980</v>
      </c>
    </row>
    <row r="248" spans="1:19" x14ac:dyDescent="0.25">
      <c r="D248" s="75"/>
      <c r="E248" s="75"/>
      <c r="F248" s="75"/>
      <c r="G248" s="75"/>
      <c r="H248" s="75"/>
      <c r="I248" s="75"/>
      <c r="J248" s="75"/>
      <c r="K248" s="75"/>
      <c r="L248" s="75"/>
      <c r="M248" s="75"/>
      <c r="N248" s="75"/>
      <c r="O248" s="75"/>
    </row>
    <row r="249" spans="1:19" x14ac:dyDescent="0.25">
      <c r="B249" s="3" t="s">
        <v>983</v>
      </c>
      <c r="C249" t="s">
        <v>984</v>
      </c>
      <c r="D249" s="75">
        <v>13.35</v>
      </c>
      <c r="E249" s="75">
        <v>40</v>
      </c>
      <c r="F249" s="75">
        <v>90</v>
      </c>
      <c r="G249" s="75">
        <v>148.33333333333334</v>
      </c>
      <c r="H249" s="75"/>
      <c r="I249" s="75">
        <v>160.64054999999999</v>
      </c>
      <c r="J249" s="75">
        <v>0.5</v>
      </c>
      <c r="K249" s="75" t="s">
        <v>985</v>
      </c>
      <c r="L249" s="75"/>
      <c r="M249" s="75"/>
      <c r="N249" s="75"/>
      <c r="O249" s="75"/>
      <c r="P249">
        <v>10</v>
      </c>
      <c r="Q249" t="s">
        <v>979</v>
      </c>
      <c r="R249">
        <v>10</v>
      </c>
      <c r="S249" t="s">
        <v>980</v>
      </c>
    </row>
    <row r="250" spans="1:19" x14ac:dyDescent="0.25">
      <c r="B250" s="3" t="s">
        <v>986</v>
      </c>
      <c r="C250" t="s">
        <v>1</v>
      </c>
      <c r="D250" s="75">
        <v>1.5</v>
      </c>
      <c r="E250" s="75">
        <v>15</v>
      </c>
      <c r="F250" s="75">
        <v>25</v>
      </c>
      <c r="G250" s="75">
        <v>60</v>
      </c>
      <c r="H250" s="75"/>
      <c r="I250" s="75">
        <v>18.049499999999998</v>
      </c>
      <c r="J250" s="75"/>
      <c r="K250" s="75"/>
      <c r="L250" s="75"/>
      <c r="M250" s="75"/>
      <c r="N250" s="75"/>
      <c r="O250" s="75"/>
    </row>
    <row r="251" spans="1:19" x14ac:dyDescent="0.25">
      <c r="B251" s="3" t="s">
        <v>117</v>
      </c>
      <c r="C251" t="s">
        <v>183</v>
      </c>
      <c r="D251" s="75">
        <v>7.416666666666667</v>
      </c>
      <c r="E251" s="75">
        <v>38</v>
      </c>
      <c r="F251" s="75">
        <v>50</v>
      </c>
      <c r="G251" s="75">
        <v>148.33333333333334</v>
      </c>
      <c r="H251" s="75"/>
      <c r="I251" s="75">
        <v>89.244749999999996</v>
      </c>
      <c r="J251" s="75" t="s">
        <v>987</v>
      </c>
      <c r="K251" s="75"/>
      <c r="L251" s="75"/>
      <c r="M251" s="75"/>
      <c r="N251" s="75"/>
      <c r="O251" s="75"/>
    </row>
    <row r="252" spans="1:19" x14ac:dyDescent="0.25">
      <c r="B252" s="3" t="s">
        <v>988</v>
      </c>
      <c r="C252" t="s">
        <v>989</v>
      </c>
      <c r="D252" s="75">
        <v>2.4500000000000002</v>
      </c>
      <c r="E252" s="75">
        <v>15</v>
      </c>
      <c r="F252" s="75">
        <v>30</v>
      </c>
      <c r="G252" s="75">
        <v>81.666666666666671</v>
      </c>
      <c r="H252" s="75"/>
      <c r="I252" s="75">
        <v>29.48085</v>
      </c>
      <c r="J252" s="75">
        <v>1</v>
      </c>
      <c r="K252" s="75" t="s">
        <v>990</v>
      </c>
      <c r="L252" s="75">
        <v>10</v>
      </c>
      <c r="M252" s="75" t="s">
        <v>991</v>
      </c>
      <c r="N252" s="75">
        <v>5</v>
      </c>
      <c r="O252" s="75" t="s">
        <v>992</v>
      </c>
    </row>
    <row r="253" spans="1:19" x14ac:dyDescent="0.25">
      <c r="B253" s="3" t="s">
        <v>1174</v>
      </c>
      <c r="C253" t="s">
        <v>1106</v>
      </c>
      <c r="D253" s="75">
        <v>0.33333333333333337</v>
      </c>
      <c r="E253" s="75">
        <v>5</v>
      </c>
      <c r="F253" s="75">
        <v>10</v>
      </c>
      <c r="G253" s="75">
        <v>33.333333333333336</v>
      </c>
      <c r="H253" s="75"/>
      <c r="I253" s="75">
        <v>4.0110000000000001</v>
      </c>
      <c r="J253" s="75">
        <v>2</v>
      </c>
      <c r="K253" s="75" t="s">
        <v>1175</v>
      </c>
      <c r="L253" s="75"/>
      <c r="M253" s="75"/>
      <c r="N253" s="75"/>
      <c r="O253" s="75"/>
    </row>
    <row r="254" spans="1:19" x14ac:dyDescent="0.25">
      <c r="B254" s="3" t="s">
        <v>993</v>
      </c>
      <c r="C254" t="s">
        <v>993</v>
      </c>
      <c r="D254" s="75">
        <v>0.53333333333333333</v>
      </c>
      <c r="E254" s="75">
        <v>4</v>
      </c>
      <c r="F254" s="75">
        <v>5</v>
      </c>
      <c r="G254" s="75">
        <v>106.66666666666667</v>
      </c>
      <c r="H254" s="75"/>
      <c r="I254" s="75">
        <v>6.4175999999999993</v>
      </c>
      <c r="J254" s="75" t="s">
        <v>994</v>
      </c>
      <c r="K254" s="75"/>
      <c r="L254" s="75"/>
      <c r="M254" s="75"/>
      <c r="N254" s="75"/>
      <c r="O254" s="75"/>
    </row>
    <row r="255" spans="1:19" x14ac:dyDescent="0.25">
      <c r="B255" s="3" t="s">
        <v>995</v>
      </c>
      <c r="D255" s="75"/>
      <c r="E255" s="75"/>
      <c r="F255" s="75"/>
      <c r="G255" s="75"/>
      <c r="H255" s="75"/>
      <c r="I255" s="75">
        <v>0</v>
      </c>
      <c r="J255" s="75"/>
      <c r="K255" s="75"/>
      <c r="L255" s="75"/>
      <c r="M255" s="75"/>
      <c r="N255" s="75"/>
      <c r="O255" s="75"/>
    </row>
    <row r="256" spans="1:19" x14ac:dyDescent="0.25">
      <c r="B256" s="3" t="s">
        <v>996</v>
      </c>
      <c r="C256" t="s">
        <v>41</v>
      </c>
      <c r="D256" s="75">
        <v>1.0383333333333336</v>
      </c>
      <c r="E256" s="75">
        <v>5</v>
      </c>
      <c r="F256" s="75">
        <v>7</v>
      </c>
      <c r="G256" s="75">
        <v>148.33333333333334</v>
      </c>
      <c r="H256" s="75"/>
      <c r="I256" s="75">
        <v>12.494265000000002</v>
      </c>
      <c r="J256" s="75" t="s">
        <v>987</v>
      </c>
      <c r="K256" s="75"/>
      <c r="L256" s="75"/>
      <c r="M256" s="75"/>
      <c r="N256" s="75"/>
      <c r="O256" s="75"/>
    </row>
    <row r="257" spans="2:15" x14ac:dyDescent="0.25">
      <c r="B257" s="3" t="s">
        <v>997</v>
      </c>
      <c r="D257" s="75"/>
      <c r="E257" s="75"/>
      <c r="F257" s="75"/>
      <c r="G257" s="75"/>
      <c r="H257" s="75"/>
      <c r="I257" s="75">
        <v>0</v>
      </c>
      <c r="J257" s="75"/>
      <c r="K257" s="75"/>
      <c r="L257" s="75"/>
      <c r="M257" s="75"/>
      <c r="N257" s="75"/>
      <c r="O257" s="75"/>
    </row>
    <row r="258" spans="2:15" x14ac:dyDescent="0.25">
      <c r="B258" s="3" t="s">
        <v>998</v>
      </c>
      <c r="I258">
        <v>0</v>
      </c>
    </row>
  </sheetData>
  <mergeCells count="3">
    <mergeCell ref="A3:C3"/>
    <mergeCell ref="E228:F228"/>
    <mergeCell ref="H228:I228"/>
  </mergeCells>
  <pageMargins left="0.7" right="0.7" top="0.75" bottom="0.75" header="0.3" footer="0.3"/>
  <pageSetup paperSize="9" orientation="portrait" horizontalDpi="200" verticalDpi="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B205B-2F75-457C-AD47-DDFCB14DF0E9}">
  <sheetPr>
    <tabColor rgb="FF00B0F0"/>
  </sheetPr>
  <dimension ref="A1:Q435"/>
  <sheetViews>
    <sheetView zoomScale="85" zoomScaleNormal="85" workbookViewId="0">
      <pane ySplit="4" topLeftCell="A390" activePane="bottomLeft" state="frozen"/>
      <selection activeCell="F1" sqref="F1"/>
      <selection pane="bottomLeft" activeCell="C394" sqref="C394:I399"/>
    </sheetView>
  </sheetViews>
  <sheetFormatPr defaultRowHeight="15" x14ac:dyDescent="0.25"/>
  <cols>
    <col min="1" max="1" width="43.140625" bestFit="1" customWidth="1"/>
    <col min="2" max="2" width="6" customWidth="1"/>
    <col min="3" max="4" width="57.140625" customWidth="1"/>
    <col min="5" max="5" width="48.7109375" customWidth="1"/>
    <col min="6" max="6" width="57.140625" customWidth="1"/>
    <col min="7" max="7" width="37" customWidth="1"/>
    <col min="8" max="8" width="45.140625" customWidth="1"/>
    <col min="9" max="9" width="31.85546875" customWidth="1"/>
    <col min="10" max="10" width="48.7109375" customWidth="1"/>
    <col min="12" max="12" width="19.5703125" customWidth="1"/>
  </cols>
  <sheetData>
    <row r="1" spans="1:10" x14ac:dyDescent="0.25">
      <c r="F1" s="103" t="s">
        <v>939</v>
      </c>
      <c r="G1" s="104">
        <v>12.032999999999999</v>
      </c>
    </row>
    <row r="2" spans="1:10" x14ac:dyDescent="0.25">
      <c r="G2">
        <v>67</v>
      </c>
    </row>
    <row r="3" spans="1:10" x14ac:dyDescent="0.25">
      <c r="C3" s="3"/>
      <c r="H3" s="3"/>
    </row>
    <row r="4" spans="1:10" ht="35.25" customHeight="1" x14ac:dyDescent="0.25">
      <c r="A4" s="21" t="s">
        <v>14</v>
      </c>
      <c r="B4" s="21"/>
      <c r="C4" s="163" t="s">
        <v>1160</v>
      </c>
      <c r="D4" s="163" t="s">
        <v>1161</v>
      </c>
      <c r="E4" s="35" t="s">
        <v>964</v>
      </c>
      <c r="F4" s="163" t="s">
        <v>244</v>
      </c>
      <c r="G4" s="163" t="s">
        <v>1162</v>
      </c>
      <c r="H4" s="163" t="s">
        <v>247</v>
      </c>
      <c r="I4" s="164" t="s">
        <v>1025</v>
      </c>
      <c r="J4" s="1"/>
    </row>
    <row r="5" spans="1:10" ht="75" x14ac:dyDescent="0.25">
      <c r="A5" s="10" t="s">
        <v>2</v>
      </c>
      <c r="B5" s="19"/>
      <c r="C5" s="5" t="s">
        <v>218</v>
      </c>
      <c r="D5" s="5" t="s">
        <v>242</v>
      </c>
      <c r="F5" s="5"/>
      <c r="G5" s="5" t="s">
        <v>74</v>
      </c>
      <c r="H5" s="5" t="s">
        <v>248</v>
      </c>
    </row>
    <row r="6" spans="1:10" s="42" customFormat="1" ht="30" x14ac:dyDescent="0.25">
      <c r="A6" s="38" t="s">
        <v>355</v>
      </c>
      <c r="B6" s="43"/>
      <c r="C6" s="41" t="s">
        <v>359</v>
      </c>
      <c r="D6" s="41" t="s">
        <v>359</v>
      </c>
      <c r="E6" s="41" t="s">
        <v>362</v>
      </c>
      <c r="F6" s="41" t="s">
        <v>362</v>
      </c>
      <c r="G6" s="41" t="s">
        <v>363</v>
      </c>
      <c r="H6" s="41" t="s">
        <v>360</v>
      </c>
    </row>
    <row r="7" spans="1:10" x14ac:dyDescent="0.25">
      <c r="A7" s="10" t="s">
        <v>9</v>
      </c>
      <c r="B7" s="19"/>
      <c r="C7" s="5" t="s">
        <v>192</v>
      </c>
      <c r="D7" s="4" t="s">
        <v>243</v>
      </c>
      <c r="E7" t="s">
        <v>241</v>
      </c>
      <c r="F7" t="s">
        <v>193</v>
      </c>
      <c r="G7" t="s">
        <v>196</v>
      </c>
      <c r="H7" s="5" t="s">
        <v>254</v>
      </c>
    </row>
    <row r="8" spans="1:10" ht="264" customHeight="1" x14ac:dyDescent="0.25">
      <c r="A8" s="10"/>
      <c r="B8" s="19"/>
      <c r="C8" s="5"/>
      <c r="D8" s="4"/>
      <c r="F8" s="4"/>
      <c r="H8" s="5"/>
    </row>
    <row r="9" spans="1:10" ht="75" x14ac:dyDescent="0.25">
      <c r="A9" s="10" t="s">
        <v>23</v>
      </c>
      <c r="B9" s="19"/>
      <c r="C9" s="5" t="s">
        <v>256</v>
      </c>
      <c r="D9" s="5" t="s">
        <v>256</v>
      </c>
      <c r="E9" s="25" t="s">
        <v>257</v>
      </c>
      <c r="F9" s="37" t="s">
        <v>257</v>
      </c>
      <c r="G9" s="5" t="s">
        <v>78</v>
      </c>
      <c r="H9" s="5" t="s">
        <v>249</v>
      </c>
    </row>
    <row r="10" spans="1:10" ht="30" x14ac:dyDescent="0.25">
      <c r="A10" s="2" t="s">
        <v>132</v>
      </c>
      <c r="B10" s="19"/>
      <c r="C10" s="4" t="s">
        <v>245</v>
      </c>
      <c r="D10" s="4" t="s">
        <v>245</v>
      </c>
      <c r="E10" s="4" t="s">
        <v>246</v>
      </c>
      <c r="F10" s="4" t="s">
        <v>246</v>
      </c>
      <c r="G10" t="s">
        <v>255</v>
      </c>
      <c r="H10" t="s">
        <v>250</v>
      </c>
    </row>
    <row r="11" spans="1:10" x14ac:dyDescent="0.25">
      <c r="A11" s="10" t="s">
        <v>12</v>
      </c>
      <c r="B11" s="19"/>
      <c r="C11" s="4"/>
      <c r="G11" t="s">
        <v>61</v>
      </c>
      <c r="H11" s="4"/>
    </row>
    <row r="12" spans="1:10" ht="30" x14ac:dyDescent="0.25">
      <c r="A12" s="10" t="s">
        <v>13</v>
      </c>
      <c r="B12" s="19"/>
      <c r="G12" s="4" t="s">
        <v>131</v>
      </c>
    </row>
    <row r="13" spans="1:10" x14ac:dyDescent="0.25">
      <c r="A13" s="10" t="s">
        <v>3</v>
      </c>
      <c r="B13" s="19"/>
    </row>
    <row r="14" spans="1:10" x14ac:dyDescent="0.25">
      <c r="A14" s="10" t="s">
        <v>38</v>
      </c>
      <c r="B14" s="18"/>
      <c r="D14" s="5"/>
    </row>
    <row r="15" spans="1:10" x14ac:dyDescent="0.25">
      <c r="A15" s="2" t="s">
        <v>25</v>
      </c>
      <c r="B15" s="19"/>
    </row>
    <row r="16" spans="1:10" x14ac:dyDescent="0.25">
      <c r="A16" s="2"/>
      <c r="B16" s="19"/>
    </row>
    <row r="17" spans="1:10" x14ac:dyDescent="0.25">
      <c r="A17" s="83" t="s">
        <v>21</v>
      </c>
      <c r="B17" s="84"/>
      <c r="C17" s="85" t="s">
        <v>58</v>
      </c>
      <c r="D17" s="85"/>
      <c r="E17" s="1"/>
      <c r="F17" s="1"/>
      <c r="G17" s="85" t="s">
        <v>75</v>
      </c>
      <c r="H17" s="85"/>
      <c r="I17" s="1"/>
      <c r="J17" s="1"/>
    </row>
    <row r="18" spans="1:10" s="31" customFormat="1" x14ac:dyDescent="0.25">
      <c r="A18" s="86"/>
      <c r="B18" s="86"/>
      <c r="C18" s="86"/>
      <c r="D18" s="87"/>
      <c r="E18" s="86"/>
      <c r="F18" s="86"/>
      <c r="G18" s="86"/>
      <c r="H18" s="86"/>
      <c r="I18" s="86"/>
      <c r="J18" s="86"/>
    </row>
    <row r="19" spans="1:10" x14ac:dyDescent="0.25">
      <c r="A19" s="65" t="s">
        <v>364</v>
      </c>
      <c r="B19" s="88"/>
      <c r="C19" s="9" t="s">
        <v>878</v>
      </c>
      <c r="D19" s="9" t="s">
        <v>878</v>
      </c>
      <c r="E19" s="9" t="s">
        <v>879</v>
      </c>
      <c r="F19" s="9" t="s">
        <v>879</v>
      </c>
      <c r="G19" s="9" t="s">
        <v>917</v>
      </c>
      <c r="H19" s="9" t="s">
        <v>880</v>
      </c>
      <c r="I19" s="9"/>
      <c r="J19" s="9"/>
    </row>
    <row r="20" spans="1:10" x14ac:dyDescent="0.25">
      <c r="A20" s="30" t="s">
        <v>285</v>
      </c>
      <c r="B20" s="45"/>
      <c r="C20" s="5" t="s">
        <v>536</v>
      </c>
      <c r="D20" s="5" t="s">
        <v>536</v>
      </c>
      <c r="E20" s="5" t="s">
        <v>536</v>
      </c>
      <c r="F20" s="5" t="s">
        <v>536</v>
      </c>
      <c r="G20" t="s">
        <v>353</v>
      </c>
    </row>
    <row r="21" spans="1:10" x14ac:dyDescent="0.25">
      <c r="A21" s="30"/>
      <c r="C21" s="5"/>
      <c r="G21" t="s">
        <v>354</v>
      </c>
      <c r="H21" s="5"/>
    </row>
    <row r="22" spans="1:10" x14ac:dyDescent="0.25">
      <c r="A22" s="30"/>
      <c r="G22" s="5" t="s">
        <v>835</v>
      </c>
      <c r="H22" s="5"/>
    </row>
    <row r="23" spans="1:10" x14ac:dyDescent="0.25">
      <c r="A23" s="30"/>
      <c r="D23" s="5"/>
      <c r="G23" s="5" t="s">
        <v>395</v>
      </c>
      <c r="H23" s="5"/>
    </row>
    <row r="24" spans="1:10" x14ac:dyDescent="0.25">
      <c r="A24" s="30"/>
      <c r="D24" s="5"/>
      <c r="G24" s="5" t="s">
        <v>644</v>
      </c>
      <c r="H24" s="5"/>
    </row>
    <row r="25" spans="1:10" x14ac:dyDescent="0.25">
      <c r="A25" s="30"/>
      <c r="D25" s="5"/>
      <c r="E25" s="5"/>
      <c r="F25" s="5"/>
      <c r="G25" s="5" t="s">
        <v>349</v>
      </c>
      <c r="H25" s="5"/>
    </row>
    <row r="26" spans="1:10" x14ac:dyDescent="0.25">
      <c r="A26" s="30"/>
      <c r="D26" s="5"/>
      <c r="G26" s="5" t="s">
        <v>766</v>
      </c>
      <c r="H26" s="5"/>
    </row>
    <row r="27" spans="1:10" x14ac:dyDescent="0.25">
      <c r="A27" s="30"/>
      <c r="G27" s="5" t="s">
        <v>374</v>
      </c>
      <c r="H27" s="5"/>
    </row>
    <row r="28" spans="1:10" x14ac:dyDescent="0.25">
      <c r="A28" s="30"/>
      <c r="G28" s="5" t="s">
        <v>531</v>
      </c>
      <c r="H28" s="5"/>
    </row>
    <row r="29" spans="1:10" x14ac:dyDescent="0.25">
      <c r="A29" s="30"/>
      <c r="G29" s="5" t="s">
        <v>529</v>
      </c>
      <c r="H29" s="5"/>
    </row>
    <row r="30" spans="1:10" x14ac:dyDescent="0.25">
      <c r="A30" s="30"/>
      <c r="G30" s="5" t="s">
        <v>539</v>
      </c>
      <c r="H30" s="5"/>
    </row>
    <row r="31" spans="1:10" x14ac:dyDescent="0.25">
      <c r="A31" s="30"/>
      <c r="G31" s="5" t="s">
        <v>538</v>
      </c>
      <c r="H31" s="5"/>
    </row>
    <row r="32" spans="1:10" x14ac:dyDescent="0.25">
      <c r="A32" s="30"/>
      <c r="G32" s="5" t="s">
        <v>632</v>
      </c>
      <c r="H32" s="5"/>
    </row>
    <row r="33" spans="1:8" x14ac:dyDescent="0.25">
      <c r="A33" s="30"/>
      <c r="G33" s="5" t="s">
        <v>679</v>
      </c>
      <c r="H33" s="5"/>
    </row>
    <row r="34" spans="1:8" x14ac:dyDescent="0.25">
      <c r="A34" s="30"/>
      <c r="G34" s="5" t="s">
        <v>627</v>
      </c>
      <c r="H34" s="5"/>
    </row>
    <row r="35" spans="1:8" x14ac:dyDescent="0.25">
      <c r="A35" s="30"/>
      <c r="G35" s="5" t="s">
        <v>843</v>
      </c>
      <c r="H35" s="5"/>
    </row>
    <row r="36" spans="1:8" x14ac:dyDescent="0.25">
      <c r="A36" s="30"/>
      <c r="G36" s="5" t="s">
        <v>701</v>
      </c>
      <c r="H36" s="5"/>
    </row>
    <row r="37" spans="1:8" x14ac:dyDescent="0.25">
      <c r="A37" s="30"/>
      <c r="G37" s="5" t="s">
        <v>635</v>
      </c>
      <c r="H37" s="5"/>
    </row>
    <row r="38" spans="1:8" x14ac:dyDescent="0.25">
      <c r="A38" s="30"/>
      <c r="G38" s="5" t="s">
        <v>727</v>
      </c>
      <c r="H38" s="5"/>
    </row>
    <row r="39" spans="1:8" x14ac:dyDescent="0.25">
      <c r="A39" s="30"/>
      <c r="G39" s="5" t="s">
        <v>391</v>
      </c>
      <c r="H39" s="5"/>
    </row>
    <row r="40" spans="1:8" x14ac:dyDescent="0.25">
      <c r="A40" s="30"/>
      <c r="G40" s="5" t="s">
        <v>393</v>
      </c>
      <c r="H40" s="5"/>
    </row>
    <row r="41" spans="1:8" x14ac:dyDescent="0.25">
      <c r="A41" s="30"/>
      <c r="G41" s="5" t="s">
        <v>392</v>
      </c>
      <c r="H41" s="5"/>
    </row>
    <row r="42" spans="1:8" x14ac:dyDescent="0.25">
      <c r="A42" s="30"/>
      <c r="G42" s="5" t="s">
        <v>388</v>
      </c>
      <c r="H42" s="5"/>
    </row>
    <row r="43" spans="1:8" x14ac:dyDescent="0.25">
      <c r="A43" s="30"/>
      <c r="G43" s="5" t="s">
        <v>394</v>
      </c>
      <c r="H43" s="5"/>
    </row>
    <row r="44" spans="1:8" x14ac:dyDescent="0.25">
      <c r="A44" s="30"/>
      <c r="G44" s="5" t="s">
        <v>390</v>
      </c>
      <c r="H44" s="5"/>
    </row>
    <row r="45" spans="1:8" x14ac:dyDescent="0.25">
      <c r="A45" s="30"/>
      <c r="G45" s="5" t="s">
        <v>550</v>
      </c>
      <c r="H45" s="5"/>
    </row>
    <row r="46" spans="1:8" x14ac:dyDescent="0.25">
      <c r="A46" s="30"/>
      <c r="G46" s="5" t="s">
        <v>386</v>
      </c>
      <c r="H46" s="5"/>
    </row>
    <row r="47" spans="1:8" x14ac:dyDescent="0.25">
      <c r="A47" s="30"/>
      <c r="G47" s="5" t="s">
        <v>822</v>
      </c>
      <c r="H47" s="5"/>
    </row>
    <row r="48" spans="1:8" x14ac:dyDescent="0.25">
      <c r="A48" s="30"/>
      <c r="G48" s="5" t="s">
        <v>382</v>
      </c>
      <c r="H48" s="5"/>
    </row>
    <row r="49" spans="1:9" x14ac:dyDescent="0.25">
      <c r="A49" s="30"/>
      <c r="G49" s="5" t="s">
        <v>823</v>
      </c>
      <c r="H49" s="5"/>
    </row>
    <row r="50" spans="1:9" x14ac:dyDescent="0.25">
      <c r="A50" s="30"/>
      <c r="G50" s="5" t="s">
        <v>500</v>
      </c>
      <c r="H50" s="5"/>
    </row>
    <row r="51" spans="1:9" x14ac:dyDescent="0.25">
      <c r="A51" s="30"/>
      <c r="G51" s="5" t="s">
        <v>824</v>
      </c>
      <c r="H51" s="5"/>
    </row>
    <row r="52" spans="1:9" x14ac:dyDescent="0.25">
      <c r="A52" s="30"/>
      <c r="G52" s="5" t="s">
        <v>825</v>
      </c>
      <c r="H52" s="5"/>
    </row>
    <row r="53" spans="1:9" x14ac:dyDescent="0.25">
      <c r="A53" s="30"/>
      <c r="G53" s="5" t="s">
        <v>743</v>
      </c>
      <c r="H53" s="5"/>
    </row>
    <row r="54" spans="1:9" x14ac:dyDescent="0.25">
      <c r="A54" s="30"/>
      <c r="G54" s="5" t="s">
        <v>548</v>
      </c>
      <c r="H54" s="5"/>
    </row>
    <row r="55" spans="1:9" x14ac:dyDescent="0.25">
      <c r="A55" s="30"/>
      <c r="G55" s="5" t="s">
        <v>484</v>
      </c>
      <c r="H55" s="5"/>
    </row>
    <row r="56" spans="1:9" x14ac:dyDescent="0.25">
      <c r="A56" s="30"/>
      <c r="G56" s="5" t="s">
        <v>625</v>
      </c>
      <c r="H56" s="5"/>
    </row>
    <row r="57" spans="1:9" x14ac:dyDescent="0.25">
      <c r="A57" s="30"/>
      <c r="G57" s="5" t="s">
        <v>396</v>
      </c>
      <c r="H57" s="5"/>
    </row>
    <row r="58" spans="1:9" x14ac:dyDescent="0.25">
      <c r="A58" s="30"/>
      <c r="G58" s="5" t="s">
        <v>751</v>
      </c>
      <c r="H58" s="5"/>
    </row>
    <row r="59" spans="1:9" x14ac:dyDescent="0.25">
      <c r="A59" s="30"/>
      <c r="H59" s="5"/>
    </row>
    <row r="60" spans="1:9" x14ac:dyDescent="0.25">
      <c r="A60" s="30"/>
      <c r="H60" s="5"/>
    </row>
    <row r="61" spans="1:9" x14ac:dyDescent="0.25">
      <c r="A61" s="30"/>
    </row>
    <row r="62" spans="1:9" ht="45" x14ac:dyDescent="0.25">
      <c r="A62" s="65" t="s">
        <v>364</v>
      </c>
      <c r="B62" s="9"/>
      <c r="C62" s="66" t="s">
        <v>910</v>
      </c>
      <c r="D62" s="66" t="s">
        <v>910</v>
      </c>
      <c r="E62" s="66" t="s">
        <v>246</v>
      </c>
      <c r="F62" s="66" t="s">
        <v>246</v>
      </c>
      <c r="G62" s="66" t="s">
        <v>884</v>
      </c>
      <c r="H62" s="66" t="s">
        <v>885</v>
      </c>
      <c r="I62" s="9"/>
    </row>
    <row r="63" spans="1:9" x14ac:dyDescent="0.25">
      <c r="A63" s="30" t="s">
        <v>911</v>
      </c>
      <c r="C63" t="s">
        <v>287</v>
      </c>
      <c r="D63" t="s">
        <v>287</v>
      </c>
      <c r="E63" s="5" t="s">
        <v>490</v>
      </c>
      <c r="F63" s="5" t="s">
        <v>490</v>
      </c>
      <c r="G63" s="5" t="s">
        <v>352</v>
      </c>
      <c r="H63" s="5" t="s">
        <v>289</v>
      </c>
      <c r="I63" s="5" t="s">
        <v>352</v>
      </c>
    </row>
    <row r="64" spans="1:9" x14ac:dyDescent="0.25">
      <c r="C64" t="s">
        <v>288</v>
      </c>
      <c r="D64" t="s">
        <v>288</v>
      </c>
      <c r="E64" s="5" t="s">
        <v>850</v>
      </c>
      <c r="F64" s="5" t="s">
        <v>850</v>
      </c>
      <c r="G64" s="5" t="s">
        <v>466</v>
      </c>
      <c r="H64" s="5" t="s">
        <v>290</v>
      </c>
      <c r="I64" s="5" t="s">
        <v>836</v>
      </c>
    </row>
    <row r="65" spans="3:9" x14ac:dyDescent="0.25">
      <c r="C65" s="5" t="s">
        <v>434</v>
      </c>
      <c r="D65" s="5" t="s">
        <v>434</v>
      </c>
      <c r="E65" s="5" t="s">
        <v>411</v>
      </c>
      <c r="F65" s="5" t="s">
        <v>411</v>
      </c>
      <c r="G65" s="5" t="s">
        <v>469</v>
      </c>
      <c r="H65" s="5" t="s">
        <v>291</v>
      </c>
      <c r="I65" s="5" t="s">
        <v>838</v>
      </c>
    </row>
    <row r="66" spans="3:9" x14ac:dyDescent="0.25">
      <c r="C66" s="5" t="s">
        <v>347</v>
      </c>
      <c r="D66" s="5" t="s">
        <v>347</v>
      </c>
      <c r="E66" s="5" t="s">
        <v>420</v>
      </c>
      <c r="F66" s="5" t="s">
        <v>420</v>
      </c>
      <c r="G66" s="5" t="s">
        <v>836</v>
      </c>
      <c r="H66" s="5" t="s">
        <v>292</v>
      </c>
      <c r="I66" s="5" t="s">
        <v>488</v>
      </c>
    </row>
    <row r="67" spans="3:9" x14ac:dyDescent="0.25">
      <c r="C67" s="5" t="s">
        <v>490</v>
      </c>
      <c r="D67" s="5" t="s">
        <v>490</v>
      </c>
      <c r="E67" s="5" t="s">
        <v>422</v>
      </c>
      <c r="F67" s="5" t="s">
        <v>422</v>
      </c>
      <c r="G67" s="5" t="s">
        <v>896</v>
      </c>
      <c r="H67" s="5" t="s">
        <v>293</v>
      </c>
      <c r="I67" s="5" t="s">
        <v>819</v>
      </c>
    </row>
    <row r="68" spans="3:9" x14ac:dyDescent="0.25">
      <c r="C68" s="5" t="s">
        <v>850</v>
      </c>
      <c r="D68" s="5" t="s">
        <v>850</v>
      </c>
      <c r="E68" s="5" t="s">
        <v>442</v>
      </c>
      <c r="F68" s="5" t="s">
        <v>442</v>
      </c>
      <c r="G68" s="5" t="s">
        <v>475</v>
      </c>
      <c r="H68" s="5" t="s">
        <v>294</v>
      </c>
      <c r="I68" s="5" t="s">
        <v>494</v>
      </c>
    </row>
    <row r="69" spans="3:9" x14ac:dyDescent="0.25">
      <c r="C69" s="5" t="s">
        <v>411</v>
      </c>
      <c r="D69" s="5" t="s">
        <v>411</v>
      </c>
      <c r="E69" s="5" t="s">
        <v>536</v>
      </c>
      <c r="F69" s="5" t="s">
        <v>536</v>
      </c>
      <c r="G69" s="5" t="s">
        <v>838</v>
      </c>
      <c r="H69" s="5" t="s">
        <v>295</v>
      </c>
      <c r="I69" s="5" t="s">
        <v>496</v>
      </c>
    </row>
    <row r="70" spans="3:9" x14ac:dyDescent="0.25">
      <c r="C70" s="5" t="s">
        <v>412</v>
      </c>
      <c r="D70" s="5" t="s">
        <v>412</v>
      </c>
      <c r="E70" s="5" t="s">
        <v>545</v>
      </c>
      <c r="F70" s="5" t="s">
        <v>545</v>
      </c>
      <c r="G70" s="5" t="s">
        <v>488</v>
      </c>
      <c r="H70" s="5" t="s">
        <v>296</v>
      </c>
      <c r="I70" s="5" t="s">
        <v>499</v>
      </c>
    </row>
    <row r="71" spans="3:9" x14ac:dyDescent="0.25">
      <c r="C71" s="5" t="s">
        <v>414</v>
      </c>
      <c r="D71" s="5" t="s">
        <v>414</v>
      </c>
      <c r="E71" s="5" t="s">
        <v>546</v>
      </c>
      <c r="F71" s="5" t="s">
        <v>546</v>
      </c>
      <c r="G71" s="5" t="s">
        <v>494</v>
      </c>
      <c r="H71" s="5" t="s">
        <v>297</v>
      </c>
      <c r="I71" s="5" t="s">
        <v>501</v>
      </c>
    </row>
    <row r="72" spans="3:9" x14ac:dyDescent="0.25">
      <c r="C72" s="5" t="s">
        <v>415</v>
      </c>
      <c r="D72" s="5" t="s">
        <v>415</v>
      </c>
      <c r="E72" s="5" t="s">
        <v>863</v>
      </c>
      <c r="F72" s="5" t="s">
        <v>863</v>
      </c>
      <c r="G72" s="5" t="s">
        <v>496</v>
      </c>
      <c r="H72" s="5" t="s">
        <v>298</v>
      </c>
      <c r="I72" s="5" t="s">
        <v>844</v>
      </c>
    </row>
    <row r="73" spans="3:9" x14ac:dyDescent="0.25">
      <c r="C73" s="5" t="s">
        <v>416</v>
      </c>
      <c r="D73" s="5" t="s">
        <v>416</v>
      </c>
      <c r="E73" s="5" t="s">
        <v>605</v>
      </c>
      <c r="F73" s="5" t="s">
        <v>605</v>
      </c>
      <c r="G73" s="5" t="s">
        <v>501</v>
      </c>
      <c r="H73" s="5" t="s">
        <v>299</v>
      </c>
      <c r="I73" s="5" t="s">
        <v>846</v>
      </c>
    </row>
    <row r="74" spans="3:9" x14ac:dyDescent="0.25">
      <c r="C74" s="5" t="s">
        <v>417</v>
      </c>
      <c r="D74" s="5" t="s">
        <v>417</v>
      </c>
      <c r="E74" s="5" t="s">
        <v>606</v>
      </c>
      <c r="F74" s="5" t="s">
        <v>606</v>
      </c>
      <c r="G74" s="5" t="s">
        <v>844</v>
      </c>
      <c r="H74" s="5" t="s">
        <v>300</v>
      </c>
      <c r="I74" s="5" t="s">
        <v>849</v>
      </c>
    </row>
    <row r="75" spans="3:9" x14ac:dyDescent="0.25">
      <c r="C75" s="5" t="s">
        <v>418</v>
      </c>
      <c r="D75" s="5" t="s">
        <v>418</v>
      </c>
      <c r="E75" s="5" t="s">
        <v>608</v>
      </c>
      <c r="F75" s="5" t="s">
        <v>608</v>
      </c>
      <c r="G75" s="5" t="s">
        <v>846</v>
      </c>
      <c r="H75" s="5" t="s">
        <v>301</v>
      </c>
      <c r="I75" s="5" t="s">
        <v>850</v>
      </c>
    </row>
    <row r="76" spans="3:9" x14ac:dyDescent="0.25">
      <c r="C76" s="5" t="s">
        <v>419</v>
      </c>
      <c r="D76" s="5" t="s">
        <v>419</v>
      </c>
      <c r="E76" s="5" t="s">
        <v>633</v>
      </c>
      <c r="F76" s="5" t="s">
        <v>633</v>
      </c>
      <c r="G76" s="5" t="s">
        <v>849</v>
      </c>
      <c r="H76" s="5" t="s">
        <v>302</v>
      </c>
      <c r="I76" s="5" t="s">
        <v>410</v>
      </c>
    </row>
    <row r="77" spans="3:9" x14ac:dyDescent="0.25">
      <c r="C77" s="5" t="s">
        <v>420</v>
      </c>
      <c r="D77" s="5" t="s">
        <v>420</v>
      </c>
      <c r="E77" s="5" t="s">
        <v>635</v>
      </c>
      <c r="F77" s="5" t="s">
        <v>635</v>
      </c>
      <c r="G77" s="5" t="s">
        <v>850</v>
      </c>
      <c r="H77" s="5" t="s">
        <v>303</v>
      </c>
      <c r="I77" s="5" t="s">
        <v>852</v>
      </c>
    </row>
    <row r="78" spans="3:9" x14ac:dyDescent="0.25">
      <c r="C78" s="5" t="s">
        <v>422</v>
      </c>
      <c r="D78" s="5" t="s">
        <v>422</v>
      </c>
      <c r="G78" s="5" t="s">
        <v>410</v>
      </c>
      <c r="H78" s="5" t="s">
        <v>401</v>
      </c>
      <c r="I78" s="5" t="s">
        <v>419</v>
      </c>
    </row>
    <row r="79" spans="3:9" x14ac:dyDescent="0.25">
      <c r="C79" s="5" t="s">
        <v>424</v>
      </c>
      <c r="D79" s="5" t="s">
        <v>424</v>
      </c>
      <c r="G79" s="5" t="s">
        <v>854</v>
      </c>
      <c r="H79" s="5" t="s">
        <v>413</v>
      </c>
      <c r="I79" s="5" t="s">
        <v>854</v>
      </c>
    </row>
    <row r="80" spans="3:9" x14ac:dyDescent="0.25">
      <c r="C80" s="5" t="s">
        <v>426</v>
      </c>
      <c r="D80" s="5" t="s">
        <v>426</v>
      </c>
      <c r="G80" s="5" t="s">
        <v>535</v>
      </c>
      <c r="H80" s="5" t="s">
        <v>402</v>
      </c>
      <c r="I80" s="5" t="s">
        <v>535</v>
      </c>
    </row>
    <row r="81" spans="3:9" x14ac:dyDescent="0.25">
      <c r="C81" s="5" t="s">
        <v>429</v>
      </c>
      <c r="D81" s="5" t="s">
        <v>429</v>
      </c>
      <c r="G81" s="5" t="s">
        <v>483</v>
      </c>
      <c r="H81" s="5" t="s">
        <v>403</v>
      </c>
      <c r="I81" s="5" t="s">
        <v>483</v>
      </c>
    </row>
    <row r="82" spans="3:9" x14ac:dyDescent="0.25">
      <c r="C82" s="5" t="s">
        <v>432</v>
      </c>
      <c r="D82" s="5" t="s">
        <v>432</v>
      </c>
      <c r="G82" s="5" t="s">
        <v>500</v>
      </c>
      <c r="H82" s="5" t="s">
        <v>404</v>
      </c>
      <c r="I82" s="5" t="s">
        <v>540</v>
      </c>
    </row>
    <row r="83" spans="3:9" x14ac:dyDescent="0.25">
      <c r="C83" s="5" t="s">
        <v>435</v>
      </c>
      <c r="D83" s="5" t="s">
        <v>435</v>
      </c>
      <c r="G83" s="5"/>
      <c r="H83" s="5" t="s">
        <v>405</v>
      </c>
      <c r="I83" s="5" t="s">
        <v>500</v>
      </c>
    </row>
    <row r="84" spans="3:9" x14ac:dyDescent="0.25">
      <c r="C84" s="5" t="s">
        <v>437</v>
      </c>
      <c r="D84" s="5" t="s">
        <v>437</v>
      </c>
      <c r="G84" s="5" t="s">
        <v>376</v>
      </c>
      <c r="H84" s="5" t="s">
        <v>406</v>
      </c>
      <c r="I84" s="5" t="s">
        <v>374</v>
      </c>
    </row>
    <row r="85" spans="3:9" x14ac:dyDescent="0.25">
      <c r="C85" s="5" t="s">
        <v>439</v>
      </c>
      <c r="D85" s="5" t="s">
        <v>439</v>
      </c>
      <c r="G85" s="5" t="s">
        <v>351</v>
      </c>
      <c r="H85" s="5" t="s">
        <v>407</v>
      </c>
      <c r="I85" s="5" t="s">
        <v>376</v>
      </c>
    </row>
    <row r="86" spans="3:9" x14ac:dyDescent="0.25">
      <c r="C86" s="5" t="s">
        <v>442</v>
      </c>
      <c r="D86" s="5" t="s">
        <v>442</v>
      </c>
      <c r="G86" s="5" t="s">
        <v>378</v>
      </c>
      <c r="H86" s="5" t="s">
        <v>408</v>
      </c>
      <c r="I86" s="5" t="s">
        <v>351</v>
      </c>
    </row>
    <row r="87" spans="3:9" x14ac:dyDescent="0.25">
      <c r="C87" s="5" t="s">
        <v>506</v>
      </c>
      <c r="D87" s="5" t="s">
        <v>506</v>
      </c>
      <c r="G87" s="5"/>
      <c r="H87" s="5" t="s">
        <v>304</v>
      </c>
      <c r="I87" s="5" t="s">
        <v>564</v>
      </c>
    </row>
    <row r="88" spans="3:9" x14ac:dyDescent="0.25">
      <c r="C88" s="5" t="s">
        <v>507</v>
      </c>
      <c r="D88" s="5" t="s">
        <v>507</v>
      </c>
      <c r="G88" s="5"/>
      <c r="H88" s="5" t="s">
        <v>305</v>
      </c>
      <c r="I88" s="5" t="s">
        <v>378</v>
      </c>
    </row>
    <row r="89" spans="3:9" x14ac:dyDescent="0.25">
      <c r="C89" s="5" t="s">
        <v>508</v>
      </c>
      <c r="D89" s="5" t="s">
        <v>508</v>
      </c>
      <c r="G89" s="5" t="s">
        <v>861</v>
      </c>
      <c r="H89" s="5" t="s">
        <v>306</v>
      </c>
      <c r="I89" s="5" t="s">
        <v>536</v>
      </c>
    </row>
    <row r="90" spans="3:9" x14ac:dyDescent="0.25">
      <c r="C90" s="5" t="s">
        <v>509</v>
      </c>
      <c r="D90" s="5" t="s">
        <v>509</v>
      </c>
      <c r="G90" s="5" t="s">
        <v>862</v>
      </c>
      <c r="H90" t="s">
        <v>307</v>
      </c>
      <c r="I90" s="5" t="s">
        <v>581</v>
      </c>
    </row>
    <row r="91" spans="3:9" x14ac:dyDescent="0.25">
      <c r="C91" s="5" t="s">
        <v>510</v>
      </c>
      <c r="D91" s="5" t="s">
        <v>510</v>
      </c>
      <c r="G91" s="5" t="s">
        <v>380</v>
      </c>
      <c r="H91" t="s">
        <v>308</v>
      </c>
      <c r="I91" s="5" t="s">
        <v>860</v>
      </c>
    </row>
    <row r="92" spans="3:9" x14ac:dyDescent="0.25">
      <c r="C92" s="5" t="s">
        <v>536</v>
      </c>
      <c r="D92" s="5" t="s">
        <v>536</v>
      </c>
      <c r="G92" s="5" t="s">
        <v>547</v>
      </c>
      <c r="H92" t="s">
        <v>309</v>
      </c>
      <c r="I92" s="5" t="s">
        <v>861</v>
      </c>
    </row>
    <row r="93" spans="3:9" x14ac:dyDescent="0.25">
      <c r="C93" s="5" t="s">
        <v>537</v>
      </c>
      <c r="D93" s="5" t="s">
        <v>537</v>
      </c>
      <c r="G93" s="5" t="s">
        <v>863</v>
      </c>
      <c r="H93" t="s">
        <v>310</v>
      </c>
      <c r="I93" s="5" t="s">
        <v>862</v>
      </c>
    </row>
    <row r="94" spans="3:9" x14ac:dyDescent="0.25">
      <c r="C94" s="5" t="s">
        <v>581</v>
      </c>
      <c r="D94" s="5" t="s">
        <v>581</v>
      </c>
      <c r="G94" s="5" t="s">
        <v>834</v>
      </c>
      <c r="H94" t="s">
        <v>311</v>
      </c>
      <c r="I94" s="5" t="s">
        <v>586</v>
      </c>
    </row>
    <row r="95" spans="3:9" x14ac:dyDescent="0.25">
      <c r="C95" s="5" t="s">
        <v>545</v>
      </c>
      <c r="D95" s="5" t="s">
        <v>545</v>
      </c>
      <c r="G95" s="5"/>
      <c r="H95" t="s">
        <v>312</v>
      </c>
      <c r="I95" s="5" t="s">
        <v>380</v>
      </c>
    </row>
    <row r="96" spans="3:9" x14ac:dyDescent="0.25">
      <c r="C96" s="5" t="s">
        <v>546</v>
      </c>
      <c r="D96" s="5" t="s">
        <v>546</v>
      </c>
      <c r="G96" s="5"/>
      <c r="H96" t="s">
        <v>313</v>
      </c>
      <c r="I96" s="5" t="s">
        <v>820</v>
      </c>
    </row>
    <row r="97" spans="3:9" x14ac:dyDescent="0.25">
      <c r="C97" s="5" t="s">
        <v>549</v>
      </c>
      <c r="D97" s="5" t="s">
        <v>549</v>
      </c>
      <c r="G97" s="5" t="s">
        <v>837</v>
      </c>
      <c r="H97" t="s">
        <v>421</v>
      </c>
      <c r="I97" s="5" t="s">
        <v>863</v>
      </c>
    </row>
    <row r="98" spans="3:9" x14ac:dyDescent="0.25">
      <c r="C98" s="5" t="s">
        <v>863</v>
      </c>
      <c r="D98" s="5" t="s">
        <v>863</v>
      </c>
      <c r="G98" s="5" t="s">
        <v>817</v>
      </c>
      <c r="H98" t="s">
        <v>423</v>
      </c>
      <c r="I98" s="5" t="s">
        <v>602</v>
      </c>
    </row>
    <row r="99" spans="3:9" x14ac:dyDescent="0.25">
      <c r="C99" s="5" t="s">
        <v>834</v>
      </c>
      <c r="D99" s="5" t="s">
        <v>834</v>
      </c>
      <c r="G99" s="5"/>
      <c r="H99" t="s">
        <v>425</v>
      </c>
      <c r="I99" s="5" t="s">
        <v>834</v>
      </c>
    </row>
    <row r="100" spans="3:9" x14ac:dyDescent="0.25">
      <c r="C100" s="5" t="s">
        <v>823</v>
      </c>
      <c r="D100" s="5" t="s">
        <v>823</v>
      </c>
      <c r="G100" s="5"/>
      <c r="H100" t="s">
        <v>428</v>
      </c>
      <c r="I100" s="5" t="s">
        <v>382</v>
      </c>
    </row>
    <row r="101" spans="3:9" x14ac:dyDescent="0.25">
      <c r="C101" t="s">
        <v>384</v>
      </c>
      <c r="D101" t="s">
        <v>384</v>
      </c>
      <c r="G101" s="5" t="s">
        <v>388</v>
      </c>
      <c r="H101" t="s">
        <v>431</v>
      </c>
      <c r="I101" s="5" t="s">
        <v>823</v>
      </c>
    </row>
    <row r="102" spans="3:9" x14ac:dyDescent="0.25">
      <c r="C102" s="5" t="s">
        <v>552</v>
      </c>
      <c r="D102" s="5" t="s">
        <v>552</v>
      </c>
      <c r="G102" s="5"/>
      <c r="H102" s="5" t="s">
        <v>314</v>
      </c>
      <c r="I102" s="5" t="s">
        <v>835</v>
      </c>
    </row>
    <row r="103" spans="3:9" x14ac:dyDescent="0.25">
      <c r="C103" s="5" t="s">
        <v>553</v>
      </c>
      <c r="D103" s="5" t="s">
        <v>553</v>
      </c>
      <c r="G103" s="5"/>
      <c r="H103" s="5" t="s">
        <v>315</v>
      </c>
      <c r="I103" s="5" t="s">
        <v>837</v>
      </c>
    </row>
    <row r="104" spans="3:9" x14ac:dyDescent="0.25">
      <c r="C104" s="5" t="s">
        <v>599</v>
      </c>
      <c r="D104" s="5" t="s">
        <v>599</v>
      </c>
      <c r="G104" s="5"/>
      <c r="H104" s="5" t="s">
        <v>316</v>
      </c>
      <c r="I104" s="5" t="s">
        <v>817</v>
      </c>
    </row>
    <row r="105" spans="3:9" x14ac:dyDescent="0.25">
      <c r="C105" s="5" t="s">
        <v>600</v>
      </c>
      <c r="D105" s="5" t="s">
        <v>600</v>
      </c>
      <c r="G105" s="5" t="s">
        <v>392</v>
      </c>
      <c r="H105" s="5" t="s">
        <v>317</v>
      </c>
      <c r="I105" s="5" t="s">
        <v>550</v>
      </c>
    </row>
    <row r="106" spans="3:9" x14ac:dyDescent="0.25">
      <c r="C106" s="5" t="s">
        <v>601</v>
      </c>
      <c r="D106" s="5" t="s">
        <v>601</v>
      </c>
      <c r="G106" s="5"/>
      <c r="H106" s="5" t="s">
        <v>318</v>
      </c>
      <c r="I106" t="s">
        <v>384</v>
      </c>
    </row>
    <row r="107" spans="3:9" x14ac:dyDescent="0.25">
      <c r="C107" s="5" t="s">
        <v>603</v>
      </c>
      <c r="D107" s="5" t="s">
        <v>603</v>
      </c>
      <c r="G107" s="5"/>
      <c r="H107" s="5" t="s">
        <v>319</v>
      </c>
      <c r="I107" s="5" t="s">
        <v>386</v>
      </c>
    </row>
    <row r="108" spans="3:9" x14ac:dyDescent="0.25">
      <c r="C108" s="5" t="s">
        <v>605</v>
      </c>
      <c r="D108" s="5" t="s">
        <v>605</v>
      </c>
      <c r="G108" s="5" t="s">
        <v>582</v>
      </c>
      <c r="H108" s="5" t="s">
        <v>320</v>
      </c>
      <c r="I108" s="5" t="s">
        <v>388</v>
      </c>
    </row>
    <row r="109" spans="3:9" x14ac:dyDescent="0.25">
      <c r="C109" s="5" t="s">
        <v>606</v>
      </c>
      <c r="D109" s="5" t="s">
        <v>606</v>
      </c>
      <c r="G109" s="5"/>
      <c r="H109" s="5" t="s">
        <v>321</v>
      </c>
      <c r="I109" s="5" t="s">
        <v>822</v>
      </c>
    </row>
    <row r="110" spans="3:9" x14ac:dyDescent="0.25">
      <c r="C110" s="5" t="s">
        <v>607</v>
      </c>
      <c r="D110" s="5" t="s">
        <v>607</v>
      </c>
      <c r="G110" s="5" t="s">
        <v>350</v>
      </c>
      <c r="H110" s="5" t="s">
        <v>322</v>
      </c>
      <c r="I110" s="5" t="s">
        <v>390</v>
      </c>
    </row>
    <row r="111" spans="3:9" x14ac:dyDescent="0.25">
      <c r="C111" s="5" t="s">
        <v>608</v>
      </c>
      <c r="D111" s="5" t="s">
        <v>608</v>
      </c>
      <c r="G111" s="5" t="s">
        <v>622</v>
      </c>
      <c r="H111" s="5" t="s">
        <v>323</v>
      </c>
      <c r="I111" s="5" t="s">
        <v>391</v>
      </c>
    </row>
    <row r="112" spans="3:9" x14ac:dyDescent="0.25">
      <c r="C112" s="5" t="s">
        <v>609</v>
      </c>
      <c r="D112" s="5" t="s">
        <v>609</v>
      </c>
      <c r="G112" s="5" t="s">
        <v>561</v>
      </c>
      <c r="H112" s="5" t="s">
        <v>324</v>
      </c>
      <c r="I112" s="5" t="s">
        <v>392</v>
      </c>
    </row>
    <row r="113" spans="3:9" x14ac:dyDescent="0.25">
      <c r="C113" s="5" t="s">
        <v>610</v>
      </c>
      <c r="D113" s="5" t="s">
        <v>610</v>
      </c>
      <c r="G113" s="5" t="s">
        <v>562</v>
      </c>
      <c r="H113" s="5" t="s">
        <v>325</v>
      </c>
      <c r="I113" s="5" t="s">
        <v>393</v>
      </c>
    </row>
    <row r="114" spans="3:9" x14ac:dyDescent="0.25">
      <c r="C114" s="5" t="s">
        <v>633</v>
      </c>
      <c r="D114" s="5" t="s">
        <v>633</v>
      </c>
      <c r="G114" s="5" t="s">
        <v>563</v>
      </c>
      <c r="H114" s="5" t="s">
        <v>326</v>
      </c>
      <c r="I114" s="5" t="s">
        <v>394</v>
      </c>
    </row>
    <row r="115" spans="3:9" x14ac:dyDescent="0.25">
      <c r="C115" s="5" t="s">
        <v>634</v>
      </c>
      <c r="D115" s="5" t="s">
        <v>634</v>
      </c>
      <c r="G115" s="5"/>
      <c r="H115" s="5" t="s">
        <v>327</v>
      </c>
      <c r="I115" s="5" t="s">
        <v>582</v>
      </c>
    </row>
    <row r="116" spans="3:9" x14ac:dyDescent="0.25">
      <c r="C116" s="5" t="s">
        <v>635</v>
      </c>
      <c r="D116" s="5" t="s">
        <v>635</v>
      </c>
      <c r="G116" s="5" t="s">
        <v>595</v>
      </c>
      <c r="H116" s="5" t="s">
        <v>328</v>
      </c>
      <c r="I116" s="5" t="s">
        <v>395</v>
      </c>
    </row>
    <row r="117" spans="3:9" x14ac:dyDescent="0.25">
      <c r="C117" s="5" t="s">
        <v>636</v>
      </c>
      <c r="D117" s="5" t="s">
        <v>636</v>
      </c>
      <c r="G117" s="5" t="s">
        <v>827</v>
      </c>
      <c r="H117" s="5" t="s">
        <v>329</v>
      </c>
      <c r="I117" s="5" t="s">
        <v>560</v>
      </c>
    </row>
    <row r="118" spans="3:9" x14ac:dyDescent="0.25">
      <c r="C118" s="5" t="s">
        <v>637</v>
      </c>
      <c r="D118" s="5" t="s">
        <v>637</v>
      </c>
      <c r="G118" s="5" t="s">
        <v>826</v>
      </c>
      <c r="H118" s="5" t="s">
        <v>330</v>
      </c>
      <c r="I118" s="5" t="s">
        <v>350</v>
      </c>
    </row>
    <row r="119" spans="3:9" x14ac:dyDescent="0.25">
      <c r="C119" s="5" t="s">
        <v>638</v>
      </c>
      <c r="D119" s="5" t="s">
        <v>638</v>
      </c>
      <c r="G119" s="5" t="s">
        <v>828</v>
      </c>
      <c r="H119" s="5" t="s">
        <v>331</v>
      </c>
      <c r="I119" s="5" t="s">
        <v>622</v>
      </c>
    </row>
    <row r="120" spans="3:9" x14ac:dyDescent="0.25">
      <c r="C120" s="5" t="s">
        <v>642</v>
      </c>
      <c r="D120" s="5" t="s">
        <v>642</v>
      </c>
      <c r="G120" s="5" t="s">
        <v>829</v>
      </c>
      <c r="H120" s="5" t="s">
        <v>332</v>
      </c>
      <c r="I120" s="5" t="s">
        <v>825</v>
      </c>
    </row>
    <row r="121" spans="3:9" x14ac:dyDescent="0.25">
      <c r="C121" s="5" t="s">
        <v>643</v>
      </c>
      <c r="D121" s="5" t="s">
        <v>643</v>
      </c>
      <c r="G121" s="5"/>
      <c r="H121" s="5" t="s">
        <v>333</v>
      </c>
      <c r="I121" s="5" t="s">
        <v>595</v>
      </c>
    </row>
    <row r="122" spans="3:9" x14ac:dyDescent="0.25">
      <c r="C122" s="5" t="s">
        <v>644</v>
      </c>
      <c r="D122" s="5" t="s">
        <v>644</v>
      </c>
      <c r="G122" s="5"/>
      <c r="H122" s="5" t="s">
        <v>334</v>
      </c>
      <c r="I122" s="5" t="s">
        <v>597</v>
      </c>
    </row>
    <row r="123" spans="3:9" x14ac:dyDescent="0.25">
      <c r="C123" s="5" t="s">
        <v>645</v>
      </c>
      <c r="D123" s="5" t="s">
        <v>645</v>
      </c>
      <c r="G123" s="5"/>
      <c r="H123" s="5" t="s">
        <v>335</v>
      </c>
      <c r="I123" s="5" t="s">
        <v>827</v>
      </c>
    </row>
    <row r="124" spans="3:9" x14ac:dyDescent="0.25">
      <c r="C124" s="5" t="s">
        <v>646</v>
      </c>
      <c r="D124" s="5" t="s">
        <v>646</v>
      </c>
      <c r="G124" s="5" t="s">
        <v>629</v>
      </c>
      <c r="H124" s="5" t="s">
        <v>336</v>
      </c>
      <c r="I124" s="5" t="s">
        <v>826</v>
      </c>
    </row>
    <row r="125" spans="3:9" x14ac:dyDescent="0.25">
      <c r="C125" s="5" t="s">
        <v>647</v>
      </c>
      <c r="D125" s="5" t="s">
        <v>647</v>
      </c>
      <c r="G125" s="5" t="s">
        <v>630</v>
      </c>
      <c r="H125" s="5" t="s">
        <v>337</v>
      </c>
      <c r="I125" s="5" t="s">
        <v>828</v>
      </c>
    </row>
    <row r="126" spans="3:9" x14ac:dyDescent="0.25">
      <c r="C126" s="5" t="s">
        <v>648</v>
      </c>
      <c r="D126" s="5" t="s">
        <v>648</v>
      </c>
      <c r="G126" s="5" t="s">
        <v>631</v>
      </c>
      <c r="H126" s="5" t="s">
        <v>338</v>
      </c>
      <c r="I126" s="5" t="s">
        <v>829</v>
      </c>
    </row>
    <row r="127" spans="3:9" x14ac:dyDescent="0.25">
      <c r="C127" s="5" t="s">
        <v>650</v>
      </c>
      <c r="D127" s="5" t="s">
        <v>650</v>
      </c>
      <c r="G127" s="5"/>
      <c r="H127" s="5" t="s">
        <v>339</v>
      </c>
      <c r="I127" s="5" t="s">
        <v>864</v>
      </c>
    </row>
    <row r="128" spans="3:9" x14ac:dyDescent="0.25">
      <c r="C128" s="5" t="s">
        <v>652</v>
      </c>
      <c r="D128" s="5" t="s">
        <v>652</v>
      </c>
      <c r="G128" s="5" t="s">
        <v>845</v>
      </c>
      <c r="H128" s="5" t="s">
        <v>340</v>
      </c>
      <c r="I128" s="5" t="s">
        <v>865</v>
      </c>
    </row>
    <row r="129" spans="3:9" x14ac:dyDescent="0.25">
      <c r="C129" s="5" t="s">
        <v>653</v>
      </c>
      <c r="D129" s="5" t="s">
        <v>653</v>
      </c>
      <c r="G129" s="5" t="s">
        <v>821</v>
      </c>
      <c r="H129" s="5" t="s">
        <v>341</v>
      </c>
      <c r="I129" s="5" t="s">
        <v>843</v>
      </c>
    </row>
    <row r="130" spans="3:9" x14ac:dyDescent="0.25">
      <c r="C130" s="5" t="s">
        <v>654</v>
      </c>
      <c r="D130" s="5" t="s">
        <v>654</v>
      </c>
      <c r="G130" s="5" t="s">
        <v>847</v>
      </c>
      <c r="H130" s="5" t="s">
        <v>342</v>
      </c>
      <c r="I130" s="5" t="s">
        <v>629</v>
      </c>
    </row>
    <row r="131" spans="3:9" x14ac:dyDescent="0.25">
      <c r="C131" s="5" t="s">
        <v>655</v>
      </c>
      <c r="D131" s="5" t="s">
        <v>655</v>
      </c>
      <c r="G131" s="5" t="s">
        <v>851</v>
      </c>
      <c r="H131" s="5" t="s">
        <v>343</v>
      </c>
      <c r="I131" s="5" t="s">
        <v>630</v>
      </c>
    </row>
    <row r="132" spans="3:9" x14ac:dyDescent="0.25">
      <c r="C132" s="5" t="s">
        <v>657</v>
      </c>
      <c r="D132" s="5" t="s">
        <v>657</v>
      </c>
      <c r="G132" s="5" t="s">
        <v>842</v>
      </c>
      <c r="H132" s="5" t="s">
        <v>445</v>
      </c>
      <c r="I132" s="5" t="s">
        <v>845</v>
      </c>
    </row>
    <row r="133" spans="3:9" x14ac:dyDescent="0.25">
      <c r="C133" s="5" t="s">
        <v>658</v>
      </c>
      <c r="D133" s="5" t="s">
        <v>658</v>
      </c>
      <c r="G133" s="5" t="s">
        <v>892</v>
      </c>
      <c r="H133" s="5" t="s">
        <v>447</v>
      </c>
      <c r="I133" s="5" t="s">
        <v>821</v>
      </c>
    </row>
    <row r="134" spans="3:9" x14ac:dyDescent="0.25">
      <c r="C134" s="5" t="s">
        <v>659</v>
      </c>
      <c r="D134" s="5" t="s">
        <v>659</v>
      </c>
      <c r="G134" s="5" t="s">
        <v>891</v>
      </c>
      <c r="H134" s="5" t="s">
        <v>449</v>
      </c>
      <c r="I134" s="5" t="s">
        <v>847</v>
      </c>
    </row>
    <row r="135" spans="3:9" x14ac:dyDescent="0.25">
      <c r="C135" s="5" t="s">
        <v>660</v>
      </c>
      <c r="D135" s="5" t="s">
        <v>660</v>
      </c>
      <c r="G135" s="5" t="s">
        <v>866</v>
      </c>
      <c r="H135" s="5" t="s">
        <v>451</v>
      </c>
      <c r="I135" s="5" t="s">
        <v>851</v>
      </c>
    </row>
    <row r="136" spans="3:9" x14ac:dyDescent="0.25">
      <c r="C136" s="5" t="s">
        <v>661</v>
      </c>
      <c r="D136" s="5" t="s">
        <v>661</v>
      </c>
      <c r="G136" s="5" t="s">
        <v>697</v>
      </c>
      <c r="H136" s="5" t="s">
        <v>453</v>
      </c>
      <c r="I136" s="5" t="s">
        <v>841</v>
      </c>
    </row>
    <row r="137" spans="3:9" x14ac:dyDescent="0.25">
      <c r="C137" s="5" t="s">
        <v>662</v>
      </c>
      <c r="D137" s="5" t="s">
        <v>662</v>
      </c>
      <c r="G137" s="5" t="s">
        <v>699</v>
      </c>
      <c r="H137" s="5" t="s">
        <v>455</v>
      </c>
      <c r="I137" s="5" t="s">
        <v>842</v>
      </c>
    </row>
    <row r="138" spans="3:9" x14ac:dyDescent="0.25">
      <c r="C138" s="5" t="s">
        <v>663</v>
      </c>
      <c r="D138" s="5" t="s">
        <v>663</v>
      </c>
      <c r="G138" s="5" t="s">
        <v>703</v>
      </c>
      <c r="H138" s="5" t="s">
        <v>457</v>
      </c>
      <c r="I138" s="5" t="s">
        <v>866</v>
      </c>
    </row>
    <row r="139" spans="3:9" x14ac:dyDescent="0.25">
      <c r="C139" s="5" t="s">
        <v>664</v>
      </c>
      <c r="D139" s="5" t="s">
        <v>664</v>
      </c>
      <c r="G139" s="5" t="s">
        <v>705</v>
      </c>
      <c r="H139" s="5" t="s">
        <v>460</v>
      </c>
      <c r="I139" s="5" t="s">
        <v>697</v>
      </c>
    </row>
    <row r="140" spans="3:9" x14ac:dyDescent="0.25">
      <c r="C140" s="5" t="s">
        <v>665</v>
      </c>
      <c r="D140" s="5" t="s">
        <v>665</v>
      </c>
      <c r="G140" s="5"/>
      <c r="H140" s="5" t="s">
        <v>462</v>
      </c>
      <c r="I140" s="5" t="s">
        <v>701</v>
      </c>
    </row>
    <row r="141" spans="3:9" x14ac:dyDescent="0.25">
      <c r="C141" s="5" t="s">
        <v>666</v>
      </c>
      <c r="D141" s="5" t="s">
        <v>666</v>
      </c>
      <c r="G141" s="5" t="s">
        <v>741</v>
      </c>
      <c r="H141" s="5" t="s">
        <v>464</v>
      </c>
      <c r="I141" s="5" t="s">
        <v>705</v>
      </c>
    </row>
    <row r="142" spans="3:9" x14ac:dyDescent="0.25">
      <c r="C142" s="5" t="s">
        <v>667</v>
      </c>
      <c r="D142" s="5" t="s">
        <v>667</v>
      </c>
      <c r="G142" s="5" t="s">
        <v>742</v>
      </c>
      <c r="H142" s="5" t="s">
        <v>467</v>
      </c>
      <c r="I142" s="5" t="s">
        <v>709</v>
      </c>
    </row>
    <row r="143" spans="3:9" x14ac:dyDescent="0.25">
      <c r="C143" s="5" t="s">
        <v>668</v>
      </c>
      <c r="D143" s="5" t="s">
        <v>668</v>
      </c>
      <c r="G143" s="5"/>
      <c r="H143" s="5" t="s">
        <v>470</v>
      </c>
      <c r="I143" s="5" t="s">
        <v>855</v>
      </c>
    </row>
    <row r="144" spans="3:9" x14ac:dyDescent="0.25">
      <c r="C144" s="5" t="s">
        <v>669</v>
      </c>
      <c r="D144" s="5" t="s">
        <v>669</v>
      </c>
      <c r="G144" s="5" t="s">
        <v>855</v>
      </c>
      <c r="H144" s="5" t="s">
        <v>472</v>
      </c>
      <c r="I144" s="5" t="s">
        <v>867</v>
      </c>
    </row>
    <row r="145" spans="3:9" x14ac:dyDescent="0.25">
      <c r="C145" s="5" t="s">
        <v>671</v>
      </c>
      <c r="D145" s="5" t="s">
        <v>671</v>
      </c>
      <c r="G145" s="5" t="s">
        <v>868</v>
      </c>
      <c r="H145" s="5" t="s">
        <v>474</v>
      </c>
      <c r="I145" s="5" t="s">
        <v>856</v>
      </c>
    </row>
    <row r="146" spans="3:9" x14ac:dyDescent="0.25">
      <c r="C146" s="5" t="s">
        <v>673</v>
      </c>
      <c r="D146" s="5" t="s">
        <v>673</v>
      </c>
      <c r="G146" s="5" t="s">
        <v>872</v>
      </c>
      <c r="H146" s="5" t="s">
        <v>476</v>
      </c>
      <c r="I146" s="5" t="s">
        <v>761</v>
      </c>
    </row>
    <row r="147" spans="3:9" x14ac:dyDescent="0.25">
      <c r="C147" s="5" t="s">
        <v>674</v>
      </c>
      <c r="D147" s="5" t="s">
        <v>674</v>
      </c>
      <c r="G147" s="5" t="s">
        <v>483</v>
      </c>
      <c r="H147" s="5" t="s">
        <v>478</v>
      </c>
      <c r="I147" s="5" t="s">
        <v>857</v>
      </c>
    </row>
    <row r="148" spans="3:9" x14ac:dyDescent="0.25">
      <c r="C148" s="5" t="s">
        <v>676</v>
      </c>
      <c r="D148" s="5" t="s">
        <v>676</v>
      </c>
      <c r="G148" s="5" t="s">
        <v>873</v>
      </c>
      <c r="H148" s="5" t="s">
        <v>479</v>
      </c>
      <c r="I148" s="5" t="s">
        <v>868</v>
      </c>
    </row>
    <row r="149" spans="3:9" x14ac:dyDescent="0.25">
      <c r="C149" s="5" t="s">
        <v>755</v>
      </c>
      <c r="D149" s="5" t="s">
        <v>755</v>
      </c>
      <c r="G149" s="5" t="s">
        <v>874</v>
      </c>
      <c r="H149" s="5" t="s">
        <v>481</v>
      </c>
      <c r="I149" s="5" t="s">
        <v>869</v>
      </c>
    </row>
    <row r="150" spans="3:9" x14ac:dyDescent="0.25">
      <c r="C150" s="5" t="s">
        <v>756</v>
      </c>
      <c r="D150" s="5" t="s">
        <v>756</v>
      </c>
      <c r="G150" s="5" t="s">
        <v>744</v>
      </c>
      <c r="H150" s="5" t="s">
        <v>485</v>
      </c>
      <c r="I150" s="5" t="s">
        <v>870</v>
      </c>
    </row>
    <row r="151" spans="3:9" x14ac:dyDescent="0.25">
      <c r="C151" s="5" t="s">
        <v>757</v>
      </c>
      <c r="D151" s="5" t="s">
        <v>757</v>
      </c>
      <c r="G151" s="5" t="s">
        <v>866</v>
      </c>
      <c r="H151" s="5" t="s">
        <v>487</v>
      </c>
      <c r="I151" s="5" t="s">
        <v>871</v>
      </c>
    </row>
    <row r="152" spans="3:9" x14ac:dyDescent="0.25">
      <c r="C152" s="5" t="s">
        <v>758</v>
      </c>
      <c r="D152" s="5" t="s">
        <v>758</v>
      </c>
      <c r="G152" s="5" t="s">
        <v>877</v>
      </c>
      <c r="H152" s="5" t="s">
        <v>489</v>
      </c>
      <c r="I152" s="5" t="s">
        <v>858</v>
      </c>
    </row>
    <row r="153" spans="3:9" x14ac:dyDescent="0.25">
      <c r="C153" s="5" t="s">
        <v>839</v>
      </c>
      <c r="D153" s="5" t="s">
        <v>839</v>
      </c>
      <c r="G153" s="5"/>
      <c r="H153" s="5" t="s">
        <v>491</v>
      </c>
      <c r="I153" s="5" t="s">
        <v>872</v>
      </c>
    </row>
    <row r="154" spans="3:9" x14ac:dyDescent="0.25">
      <c r="C154" s="5" t="s">
        <v>840</v>
      </c>
      <c r="D154" s="5" t="s">
        <v>840</v>
      </c>
      <c r="G154" s="5" t="s">
        <v>839</v>
      </c>
      <c r="H154" s="5" t="s">
        <v>493</v>
      </c>
      <c r="I154" s="5" t="s">
        <v>763</v>
      </c>
    </row>
    <row r="155" spans="3:9" x14ac:dyDescent="0.25">
      <c r="G155" s="5" t="s">
        <v>840</v>
      </c>
      <c r="H155" s="5" t="s">
        <v>495</v>
      </c>
      <c r="I155" s="5" t="s">
        <v>764</v>
      </c>
    </row>
    <row r="156" spans="3:9" x14ac:dyDescent="0.25">
      <c r="G156" s="5" t="s">
        <v>894</v>
      </c>
      <c r="H156" s="5" t="s">
        <v>497</v>
      </c>
      <c r="I156" s="5" t="s">
        <v>765</v>
      </c>
    </row>
    <row r="157" spans="3:9" x14ac:dyDescent="0.25">
      <c r="G157" s="89" t="s">
        <v>1177</v>
      </c>
      <c r="H157" s="5" t="s">
        <v>427</v>
      </c>
      <c r="I157" s="5" t="s">
        <v>483</v>
      </c>
    </row>
    <row r="158" spans="3:9" x14ac:dyDescent="0.25">
      <c r="G158" s="89" t="s">
        <v>1171</v>
      </c>
      <c r="H158" s="5" t="s">
        <v>502</v>
      </c>
      <c r="I158" s="5" t="s">
        <v>859</v>
      </c>
    </row>
    <row r="159" spans="3:9" x14ac:dyDescent="0.25">
      <c r="G159" s="89" t="s">
        <v>1172</v>
      </c>
      <c r="H159" s="5" t="s">
        <v>503</v>
      </c>
      <c r="I159" s="5" t="s">
        <v>873</v>
      </c>
    </row>
    <row r="160" spans="3:9" x14ac:dyDescent="0.25">
      <c r="G160" s="89" t="s">
        <v>1208</v>
      </c>
      <c r="H160" s="5" t="s">
        <v>504</v>
      </c>
      <c r="I160" s="5" t="s">
        <v>874</v>
      </c>
    </row>
    <row r="161" spans="7:9" x14ac:dyDescent="0.25">
      <c r="G161" s="5"/>
      <c r="H161" s="5" t="s">
        <v>505</v>
      </c>
      <c r="I161" s="5" t="s">
        <v>875</v>
      </c>
    </row>
    <row r="162" spans="7:9" x14ac:dyDescent="0.25">
      <c r="G162" s="5"/>
      <c r="H162" s="5" t="s">
        <v>511</v>
      </c>
      <c r="I162" s="5" t="s">
        <v>876</v>
      </c>
    </row>
    <row r="163" spans="7:9" x14ac:dyDescent="0.25">
      <c r="G163" s="5"/>
      <c r="H163" s="5" t="s">
        <v>512</v>
      </c>
      <c r="I163" s="5" t="s">
        <v>744</v>
      </c>
    </row>
    <row r="164" spans="7:9" x14ac:dyDescent="0.25">
      <c r="G164" s="5"/>
      <c r="H164" s="5" t="s">
        <v>513</v>
      </c>
      <c r="I164" s="5" t="s">
        <v>866</v>
      </c>
    </row>
    <row r="165" spans="7:9" x14ac:dyDescent="0.25">
      <c r="G165" s="5"/>
      <c r="H165" s="5" t="s">
        <v>514</v>
      </c>
      <c r="I165" s="5" t="s">
        <v>877</v>
      </c>
    </row>
    <row r="166" spans="7:9" x14ac:dyDescent="0.25">
      <c r="H166" s="5" t="s">
        <v>515</v>
      </c>
      <c r="I166" s="5" t="s">
        <v>839</v>
      </c>
    </row>
    <row r="167" spans="7:9" x14ac:dyDescent="0.25">
      <c r="G167" s="5"/>
      <c r="H167" s="5" t="s">
        <v>516</v>
      </c>
      <c r="I167" s="5" t="s">
        <v>840</v>
      </c>
    </row>
    <row r="168" spans="7:9" x14ac:dyDescent="0.25">
      <c r="G168" s="5"/>
      <c r="H168" s="5" t="s">
        <v>517</v>
      </c>
    </row>
    <row r="169" spans="7:9" x14ac:dyDescent="0.25">
      <c r="G169" s="5"/>
      <c r="H169" s="5" t="s">
        <v>518</v>
      </c>
    </row>
    <row r="170" spans="7:9" x14ac:dyDescent="0.25">
      <c r="G170" s="5"/>
      <c r="H170" s="5" t="s">
        <v>519</v>
      </c>
    </row>
    <row r="171" spans="7:9" x14ac:dyDescent="0.25">
      <c r="G171" s="5"/>
      <c r="H171" s="5" t="s">
        <v>520</v>
      </c>
    </row>
    <row r="172" spans="7:9" x14ac:dyDescent="0.25">
      <c r="G172" s="5"/>
      <c r="H172" s="5" t="s">
        <v>521</v>
      </c>
    </row>
    <row r="173" spans="7:9" x14ac:dyDescent="0.25">
      <c r="G173" s="5"/>
      <c r="H173" s="5" t="s">
        <v>522</v>
      </c>
    </row>
    <row r="174" spans="7:9" x14ac:dyDescent="0.25">
      <c r="G174" s="5"/>
      <c r="H174" s="5" t="s">
        <v>523</v>
      </c>
    </row>
    <row r="175" spans="7:9" x14ac:dyDescent="0.25">
      <c r="G175" s="5"/>
      <c r="H175" s="5" t="s">
        <v>524</v>
      </c>
    </row>
    <row r="176" spans="7:9" x14ac:dyDescent="0.25">
      <c r="G176" s="5"/>
      <c r="H176" s="5" t="s">
        <v>525</v>
      </c>
    </row>
    <row r="177" spans="7:8" x14ac:dyDescent="0.25">
      <c r="G177" s="5"/>
      <c r="H177" s="5" t="s">
        <v>526</v>
      </c>
    </row>
    <row r="178" spans="7:8" x14ac:dyDescent="0.25">
      <c r="G178" s="5"/>
      <c r="H178" s="5" t="s">
        <v>527</v>
      </c>
    </row>
    <row r="179" spans="7:8" x14ac:dyDescent="0.25">
      <c r="G179" s="5"/>
      <c r="H179" s="5" t="s">
        <v>528</v>
      </c>
    </row>
    <row r="180" spans="7:8" x14ac:dyDescent="0.25">
      <c r="G180" s="5"/>
      <c r="H180" s="5" t="s">
        <v>529</v>
      </c>
    </row>
    <row r="181" spans="7:8" x14ac:dyDescent="0.25">
      <c r="G181" s="5"/>
      <c r="H181" s="5" t="s">
        <v>530</v>
      </c>
    </row>
    <row r="182" spans="7:8" x14ac:dyDescent="0.25">
      <c r="G182" s="5"/>
      <c r="H182" s="5" t="s">
        <v>531</v>
      </c>
    </row>
    <row r="183" spans="7:8" x14ac:dyDescent="0.25">
      <c r="G183" s="5"/>
      <c r="H183" s="5" t="s">
        <v>532</v>
      </c>
    </row>
    <row r="184" spans="7:8" x14ac:dyDescent="0.25">
      <c r="G184" s="5"/>
      <c r="H184" s="5" t="s">
        <v>533</v>
      </c>
    </row>
    <row r="185" spans="7:8" x14ac:dyDescent="0.25">
      <c r="G185" s="5"/>
      <c r="H185" s="5" t="s">
        <v>534</v>
      </c>
    </row>
    <row r="186" spans="7:8" x14ac:dyDescent="0.25">
      <c r="G186" s="5"/>
      <c r="H186" s="5" t="s">
        <v>538</v>
      </c>
    </row>
    <row r="187" spans="7:8" x14ac:dyDescent="0.25">
      <c r="G187" s="5"/>
      <c r="H187" s="5" t="s">
        <v>539</v>
      </c>
    </row>
    <row r="188" spans="7:8" x14ac:dyDescent="0.25">
      <c r="G188" s="5"/>
      <c r="H188" s="5" t="s">
        <v>541</v>
      </c>
    </row>
    <row r="189" spans="7:8" x14ac:dyDescent="0.25">
      <c r="G189" s="5"/>
      <c r="H189" s="5" t="s">
        <v>542</v>
      </c>
    </row>
    <row r="190" spans="7:8" x14ac:dyDescent="0.25">
      <c r="G190" s="5"/>
      <c r="H190" s="5" t="s">
        <v>543</v>
      </c>
    </row>
    <row r="191" spans="7:8" x14ac:dyDescent="0.25">
      <c r="G191" s="5"/>
      <c r="H191" s="5" t="s">
        <v>544</v>
      </c>
    </row>
    <row r="192" spans="7:8" x14ac:dyDescent="0.25">
      <c r="G192" s="5"/>
      <c r="H192" s="5" t="s">
        <v>547</v>
      </c>
    </row>
    <row r="193" spans="7:8" x14ac:dyDescent="0.25">
      <c r="G193" s="5"/>
      <c r="H193" s="5" t="s">
        <v>548</v>
      </c>
    </row>
    <row r="194" spans="7:8" x14ac:dyDescent="0.25">
      <c r="G194" s="5"/>
      <c r="H194" s="5" t="s">
        <v>549</v>
      </c>
    </row>
    <row r="195" spans="7:8" x14ac:dyDescent="0.25">
      <c r="G195" s="5"/>
      <c r="H195" s="5" t="s">
        <v>835</v>
      </c>
    </row>
    <row r="196" spans="7:8" x14ac:dyDescent="0.25">
      <c r="G196" s="5"/>
      <c r="H196" s="5" t="s">
        <v>373</v>
      </c>
    </row>
    <row r="197" spans="7:8" x14ac:dyDescent="0.25">
      <c r="G197" s="5"/>
      <c r="H197" s="5" t="s">
        <v>375</v>
      </c>
    </row>
    <row r="198" spans="7:8" x14ac:dyDescent="0.25">
      <c r="G198" s="5"/>
      <c r="H198" s="5" t="s">
        <v>377</v>
      </c>
    </row>
    <row r="199" spans="7:8" x14ac:dyDescent="0.25">
      <c r="G199" s="5"/>
      <c r="H199" s="5" t="s">
        <v>379</v>
      </c>
    </row>
    <row r="200" spans="7:8" x14ac:dyDescent="0.25">
      <c r="G200" s="5"/>
      <c r="H200" s="5" t="s">
        <v>381</v>
      </c>
    </row>
    <row r="201" spans="7:8" x14ac:dyDescent="0.25">
      <c r="G201" s="5"/>
      <c r="H201" s="5" t="s">
        <v>383</v>
      </c>
    </row>
    <row r="202" spans="7:8" x14ac:dyDescent="0.25">
      <c r="G202" s="5"/>
      <c r="H202" s="5" t="s">
        <v>385</v>
      </c>
    </row>
    <row r="203" spans="7:8" x14ac:dyDescent="0.25">
      <c r="G203" s="5"/>
      <c r="H203" s="5" t="s">
        <v>387</v>
      </c>
    </row>
    <row r="204" spans="7:8" x14ac:dyDescent="0.25">
      <c r="G204" s="5"/>
      <c r="H204" s="5" t="s">
        <v>389</v>
      </c>
    </row>
    <row r="205" spans="7:8" x14ac:dyDescent="0.25">
      <c r="G205" s="5"/>
      <c r="H205" s="5" t="s">
        <v>895</v>
      </c>
    </row>
    <row r="206" spans="7:8" x14ac:dyDescent="0.25">
      <c r="G206" s="5"/>
      <c r="H206" s="5" t="s">
        <v>551</v>
      </c>
    </row>
    <row r="207" spans="7:8" x14ac:dyDescent="0.25">
      <c r="G207" s="5"/>
      <c r="H207" s="5" t="s">
        <v>554</v>
      </c>
    </row>
    <row r="208" spans="7:8" x14ac:dyDescent="0.25">
      <c r="G208" s="5"/>
      <c r="H208" s="5" t="s">
        <v>555</v>
      </c>
    </row>
    <row r="209" spans="7:8" x14ac:dyDescent="0.25">
      <c r="G209" s="5"/>
      <c r="H209" s="5" t="s">
        <v>556</v>
      </c>
    </row>
    <row r="210" spans="7:8" x14ac:dyDescent="0.25">
      <c r="G210" s="5"/>
      <c r="H210" s="5" t="s">
        <v>557</v>
      </c>
    </row>
    <row r="211" spans="7:8" x14ac:dyDescent="0.25">
      <c r="G211" s="5"/>
      <c r="H211" s="5" t="s">
        <v>558</v>
      </c>
    </row>
    <row r="212" spans="7:8" x14ac:dyDescent="0.25">
      <c r="G212" s="5"/>
      <c r="H212" s="5" t="s">
        <v>559</v>
      </c>
    </row>
    <row r="213" spans="7:8" x14ac:dyDescent="0.25">
      <c r="G213" s="5"/>
      <c r="H213" s="5" t="s">
        <v>560</v>
      </c>
    </row>
    <row r="214" spans="7:8" x14ac:dyDescent="0.25">
      <c r="G214" s="5"/>
      <c r="H214" s="5" t="s">
        <v>561</v>
      </c>
    </row>
    <row r="215" spans="7:8" x14ac:dyDescent="0.25">
      <c r="G215" s="5"/>
      <c r="H215" s="5" t="s">
        <v>562</v>
      </c>
    </row>
    <row r="216" spans="7:8" x14ac:dyDescent="0.25">
      <c r="G216" s="5"/>
      <c r="H216" s="5" t="s">
        <v>563</v>
      </c>
    </row>
    <row r="217" spans="7:8" x14ac:dyDescent="0.25">
      <c r="G217" s="5"/>
      <c r="H217" s="5" t="s">
        <v>897</v>
      </c>
    </row>
    <row r="218" spans="7:8" x14ac:dyDescent="0.25">
      <c r="G218" s="5"/>
      <c r="H218" s="5" t="s">
        <v>898</v>
      </c>
    </row>
    <row r="219" spans="7:8" x14ac:dyDescent="0.25">
      <c r="G219" s="5"/>
      <c r="H219" s="5" t="s">
        <v>899</v>
      </c>
    </row>
    <row r="220" spans="7:8" x14ac:dyDescent="0.25">
      <c r="G220" s="5"/>
      <c r="H220" s="5" t="s">
        <v>900</v>
      </c>
    </row>
    <row r="221" spans="7:8" x14ac:dyDescent="0.25">
      <c r="G221" s="5"/>
      <c r="H221" s="5" t="s">
        <v>901</v>
      </c>
    </row>
    <row r="222" spans="7:8" x14ac:dyDescent="0.25">
      <c r="G222" s="5"/>
      <c r="H222" s="5" t="s">
        <v>902</v>
      </c>
    </row>
    <row r="223" spans="7:8" x14ac:dyDescent="0.25">
      <c r="G223" s="5"/>
      <c r="H223" s="5" t="s">
        <v>903</v>
      </c>
    </row>
    <row r="224" spans="7:8" x14ac:dyDescent="0.25">
      <c r="G224" s="5"/>
      <c r="H224" s="5" t="s">
        <v>904</v>
      </c>
    </row>
    <row r="225" spans="7:8" x14ac:dyDescent="0.25">
      <c r="G225" s="5"/>
      <c r="H225" s="5" t="s">
        <v>905</v>
      </c>
    </row>
    <row r="226" spans="7:8" x14ac:dyDescent="0.25">
      <c r="G226" s="5"/>
      <c r="H226" s="5" t="s">
        <v>906</v>
      </c>
    </row>
    <row r="227" spans="7:8" x14ac:dyDescent="0.25">
      <c r="G227" s="5"/>
      <c r="H227" s="5" t="s">
        <v>907</v>
      </c>
    </row>
    <row r="228" spans="7:8" x14ac:dyDescent="0.25">
      <c r="G228" s="5"/>
      <c r="H228" s="5" t="s">
        <v>908</v>
      </c>
    </row>
    <row r="229" spans="7:8" x14ac:dyDescent="0.25">
      <c r="G229" s="5"/>
      <c r="H229" s="5" t="s">
        <v>565</v>
      </c>
    </row>
    <row r="230" spans="7:8" x14ac:dyDescent="0.25">
      <c r="G230" s="5"/>
      <c r="H230" s="5" t="s">
        <v>566</v>
      </c>
    </row>
    <row r="231" spans="7:8" x14ac:dyDescent="0.25">
      <c r="G231" s="5"/>
      <c r="H231" s="5" t="s">
        <v>567</v>
      </c>
    </row>
    <row r="232" spans="7:8" x14ac:dyDescent="0.25">
      <c r="G232" s="5"/>
      <c r="H232" s="5" t="s">
        <v>568</v>
      </c>
    </row>
    <row r="233" spans="7:8" x14ac:dyDescent="0.25">
      <c r="G233" s="5"/>
      <c r="H233" s="5" t="s">
        <v>569</v>
      </c>
    </row>
    <row r="234" spans="7:8" x14ac:dyDescent="0.25">
      <c r="G234" s="5"/>
      <c r="H234" s="5" t="s">
        <v>570</v>
      </c>
    </row>
    <row r="235" spans="7:8" x14ac:dyDescent="0.25">
      <c r="G235" s="5"/>
      <c r="H235" s="5" t="s">
        <v>571</v>
      </c>
    </row>
    <row r="236" spans="7:8" x14ac:dyDescent="0.25">
      <c r="G236" s="5"/>
      <c r="H236" s="5" t="s">
        <v>572</v>
      </c>
    </row>
    <row r="237" spans="7:8" x14ac:dyDescent="0.25">
      <c r="G237" s="5"/>
      <c r="H237" s="5" t="s">
        <v>573</v>
      </c>
    </row>
    <row r="238" spans="7:8" x14ac:dyDescent="0.25">
      <c r="G238" s="5"/>
      <c r="H238" s="5" t="s">
        <v>574</v>
      </c>
    </row>
    <row r="239" spans="7:8" x14ac:dyDescent="0.25">
      <c r="G239" s="5"/>
      <c r="H239" s="5" t="s">
        <v>575</v>
      </c>
    </row>
    <row r="240" spans="7:8" x14ac:dyDescent="0.25">
      <c r="G240" s="5"/>
      <c r="H240" s="5" t="s">
        <v>576</v>
      </c>
    </row>
    <row r="241" spans="7:8" x14ac:dyDescent="0.25">
      <c r="G241" s="5"/>
      <c r="H241" s="5" t="s">
        <v>577</v>
      </c>
    </row>
    <row r="242" spans="7:8" x14ac:dyDescent="0.25">
      <c r="G242" s="5"/>
      <c r="H242" s="5" t="s">
        <v>578</v>
      </c>
    </row>
    <row r="243" spans="7:8" x14ac:dyDescent="0.25">
      <c r="G243" s="5"/>
      <c r="H243" s="5" t="s">
        <v>579</v>
      </c>
    </row>
    <row r="244" spans="7:8" x14ac:dyDescent="0.25">
      <c r="G244" s="5"/>
      <c r="H244" s="5" t="s">
        <v>580</v>
      </c>
    </row>
    <row r="245" spans="7:8" x14ac:dyDescent="0.25">
      <c r="G245" s="5"/>
      <c r="H245" s="5" t="s">
        <v>583</v>
      </c>
    </row>
    <row r="246" spans="7:8" x14ac:dyDescent="0.25">
      <c r="G246" s="5"/>
      <c r="H246" s="5" t="s">
        <v>584</v>
      </c>
    </row>
    <row r="247" spans="7:8" x14ac:dyDescent="0.25">
      <c r="G247" s="5"/>
      <c r="H247" s="5" t="s">
        <v>585</v>
      </c>
    </row>
    <row r="248" spans="7:8" x14ac:dyDescent="0.25">
      <c r="G248" s="5"/>
      <c r="H248" s="5" t="s">
        <v>587</v>
      </c>
    </row>
    <row r="249" spans="7:8" x14ac:dyDescent="0.25">
      <c r="G249" s="5"/>
      <c r="H249" s="5" t="s">
        <v>452</v>
      </c>
    </row>
    <row r="250" spans="7:8" x14ac:dyDescent="0.25">
      <c r="G250" s="5"/>
      <c r="H250" s="5" t="s">
        <v>454</v>
      </c>
    </row>
    <row r="251" spans="7:8" x14ac:dyDescent="0.25">
      <c r="G251" s="5"/>
      <c r="H251" s="5" t="s">
        <v>456</v>
      </c>
    </row>
    <row r="252" spans="7:8" x14ac:dyDescent="0.25">
      <c r="H252" s="5" t="s">
        <v>458</v>
      </c>
    </row>
    <row r="253" spans="7:8" x14ac:dyDescent="0.25">
      <c r="G253" s="5"/>
      <c r="H253" s="5" t="s">
        <v>656</v>
      </c>
    </row>
    <row r="254" spans="7:8" x14ac:dyDescent="0.25">
      <c r="G254" s="5"/>
      <c r="H254" s="5" t="s">
        <v>590</v>
      </c>
    </row>
    <row r="255" spans="7:8" x14ac:dyDescent="0.25">
      <c r="G255" s="5"/>
      <c r="H255" s="5" t="s">
        <v>591</v>
      </c>
    </row>
    <row r="256" spans="7:8" x14ac:dyDescent="0.25">
      <c r="G256" s="5"/>
      <c r="H256" s="5" t="s">
        <v>592</v>
      </c>
    </row>
    <row r="257" spans="7:8" x14ac:dyDescent="0.25">
      <c r="G257" s="5"/>
      <c r="H257" s="5" t="s">
        <v>593</v>
      </c>
    </row>
    <row r="258" spans="7:8" x14ac:dyDescent="0.25">
      <c r="G258" s="5"/>
      <c r="H258" s="5" t="s">
        <v>594</v>
      </c>
    </row>
    <row r="259" spans="7:8" x14ac:dyDescent="0.25">
      <c r="G259" s="5"/>
      <c r="H259" s="5" t="s">
        <v>611</v>
      </c>
    </row>
    <row r="260" spans="7:8" x14ac:dyDescent="0.25">
      <c r="G260" s="5"/>
      <c r="H260" s="5" t="s">
        <v>612</v>
      </c>
    </row>
    <row r="261" spans="7:8" x14ac:dyDescent="0.25">
      <c r="G261" s="5"/>
      <c r="H261" s="5" t="s">
        <v>613</v>
      </c>
    </row>
    <row r="262" spans="7:8" x14ac:dyDescent="0.25">
      <c r="G262" s="5"/>
      <c r="H262" s="5" t="s">
        <v>614</v>
      </c>
    </row>
    <row r="263" spans="7:8" x14ac:dyDescent="0.25">
      <c r="G263" s="5"/>
      <c r="H263" s="5" t="s">
        <v>615</v>
      </c>
    </row>
    <row r="264" spans="7:8" x14ac:dyDescent="0.25">
      <c r="G264" s="5"/>
      <c r="H264" s="5" t="s">
        <v>616</v>
      </c>
    </row>
    <row r="265" spans="7:8" x14ac:dyDescent="0.25">
      <c r="G265" s="5"/>
      <c r="H265" s="5" t="s">
        <v>617</v>
      </c>
    </row>
    <row r="266" spans="7:8" x14ac:dyDescent="0.25">
      <c r="G266" s="5"/>
      <c r="H266" s="5" t="s">
        <v>618</v>
      </c>
    </row>
    <row r="267" spans="7:8" x14ac:dyDescent="0.25">
      <c r="G267" s="5"/>
      <c r="H267" s="5" t="s">
        <v>619</v>
      </c>
    </row>
    <row r="268" spans="7:8" x14ac:dyDescent="0.25">
      <c r="G268" s="5"/>
      <c r="H268" s="5" t="s">
        <v>620</v>
      </c>
    </row>
    <row r="269" spans="7:8" x14ac:dyDescent="0.25">
      <c r="G269" s="5"/>
      <c r="H269" s="5" t="s">
        <v>621</v>
      </c>
    </row>
    <row r="270" spans="7:8" x14ac:dyDescent="0.25">
      <c r="G270" s="5"/>
      <c r="H270" s="5" t="s">
        <v>463</v>
      </c>
    </row>
    <row r="271" spans="7:8" x14ac:dyDescent="0.25">
      <c r="G271" s="5"/>
      <c r="H271" s="5" t="s">
        <v>623</v>
      </c>
    </row>
    <row r="272" spans="7:8" x14ac:dyDescent="0.25">
      <c r="G272" s="5"/>
      <c r="H272" s="5" t="s">
        <v>624</v>
      </c>
    </row>
    <row r="273" spans="7:8" x14ac:dyDescent="0.25">
      <c r="G273" s="5"/>
      <c r="H273" s="5" t="s">
        <v>349</v>
      </c>
    </row>
    <row r="274" spans="7:8" x14ac:dyDescent="0.25">
      <c r="G274" s="5"/>
      <c r="H274" s="5" t="s">
        <v>677</v>
      </c>
    </row>
    <row r="275" spans="7:8" x14ac:dyDescent="0.25">
      <c r="G275" s="5"/>
      <c r="H275" s="5" t="s">
        <v>678</v>
      </c>
    </row>
    <row r="276" spans="7:8" x14ac:dyDescent="0.25">
      <c r="G276" s="5"/>
      <c r="H276" s="5" t="s">
        <v>679</v>
      </c>
    </row>
    <row r="277" spans="7:8" x14ac:dyDescent="0.25">
      <c r="G277" s="5"/>
      <c r="H277" s="5" t="s">
        <v>680</v>
      </c>
    </row>
    <row r="278" spans="7:8" x14ac:dyDescent="0.25">
      <c r="G278" s="5"/>
      <c r="H278" s="5" t="s">
        <v>681</v>
      </c>
    </row>
    <row r="279" spans="7:8" x14ac:dyDescent="0.25">
      <c r="G279" s="5"/>
      <c r="H279" s="5" t="s">
        <v>682</v>
      </c>
    </row>
    <row r="280" spans="7:8" x14ac:dyDescent="0.25">
      <c r="G280" s="5"/>
      <c r="H280" s="5" t="s">
        <v>683</v>
      </c>
    </row>
    <row r="281" spans="7:8" x14ac:dyDescent="0.25">
      <c r="G281" s="5"/>
      <c r="H281" s="5" t="s">
        <v>684</v>
      </c>
    </row>
    <row r="282" spans="7:8" x14ac:dyDescent="0.25">
      <c r="H282" s="5" t="s">
        <v>685</v>
      </c>
    </row>
    <row r="283" spans="7:8" x14ac:dyDescent="0.25">
      <c r="G283" s="5"/>
      <c r="H283" s="5" t="s">
        <v>686</v>
      </c>
    </row>
    <row r="284" spans="7:8" x14ac:dyDescent="0.25">
      <c r="G284" s="5"/>
      <c r="H284" s="5" t="s">
        <v>687</v>
      </c>
    </row>
    <row r="285" spans="7:8" x14ac:dyDescent="0.25">
      <c r="G285" s="5"/>
      <c r="H285" s="5" t="s">
        <v>688</v>
      </c>
    </row>
    <row r="286" spans="7:8" x14ac:dyDescent="0.25">
      <c r="G286" s="5"/>
      <c r="H286" s="5" t="s">
        <v>689</v>
      </c>
    </row>
    <row r="287" spans="7:8" x14ac:dyDescent="0.25">
      <c r="G287" s="5"/>
      <c r="H287" s="5" t="s">
        <v>690</v>
      </c>
    </row>
    <row r="288" spans="7:8" x14ac:dyDescent="0.25">
      <c r="G288" s="5"/>
      <c r="H288" s="5" t="s">
        <v>691</v>
      </c>
    </row>
    <row r="289" spans="7:8" x14ac:dyDescent="0.25">
      <c r="G289" s="5"/>
      <c r="H289" s="5" t="s">
        <v>692</v>
      </c>
    </row>
    <row r="290" spans="7:8" x14ac:dyDescent="0.25">
      <c r="G290" s="168"/>
      <c r="H290" s="5" t="s">
        <v>693</v>
      </c>
    </row>
    <row r="291" spans="7:8" x14ac:dyDescent="0.25">
      <c r="G291" s="168"/>
      <c r="H291" s="5" t="s">
        <v>694</v>
      </c>
    </row>
    <row r="292" spans="7:8" x14ac:dyDescent="0.25">
      <c r="G292" s="129"/>
      <c r="H292" s="5" t="s">
        <v>696</v>
      </c>
    </row>
    <row r="293" spans="7:8" x14ac:dyDescent="0.25">
      <c r="G293" s="129"/>
      <c r="H293" s="5" t="s">
        <v>698</v>
      </c>
    </row>
    <row r="294" spans="7:8" x14ac:dyDescent="0.25">
      <c r="G294" s="129"/>
      <c r="H294" s="5" t="s">
        <v>700</v>
      </c>
    </row>
    <row r="295" spans="7:8" x14ac:dyDescent="0.25">
      <c r="G295" s="129"/>
      <c r="H295" s="5" t="s">
        <v>702</v>
      </c>
    </row>
    <row r="296" spans="7:8" x14ac:dyDescent="0.25">
      <c r="G296" s="129"/>
      <c r="H296" s="5" t="s">
        <v>704</v>
      </c>
    </row>
    <row r="297" spans="7:8" x14ac:dyDescent="0.25">
      <c r="G297" s="129"/>
      <c r="H297" s="5" t="s">
        <v>706</v>
      </c>
    </row>
    <row r="298" spans="7:8" x14ac:dyDescent="0.25">
      <c r="G298" s="129"/>
      <c r="H298" s="5" t="s">
        <v>708</v>
      </c>
    </row>
    <row r="299" spans="7:8" x14ac:dyDescent="0.25">
      <c r="G299" s="129"/>
      <c r="H299" s="5" t="s">
        <v>710</v>
      </c>
    </row>
    <row r="300" spans="7:8" x14ac:dyDescent="0.25">
      <c r="G300" s="129"/>
      <c r="H300" s="5" t="s">
        <v>711</v>
      </c>
    </row>
    <row r="301" spans="7:8" x14ac:dyDescent="0.25">
      <c r="G301" s="129"/>
      <c r="H301" s="5" t="s">
        <v>712</v>
      </c>
    </row>
    <row r="302" spans="7:8" x14ac:dyDescent="0.25">
      <c r="G302" s="129"/>
      <c r="H302" s="5" t="s">
        <v>713</v>
      </c>
    </row>
    <row r="303" spans="7:8" x14ac:dyDescent="0.25">
      <c r="G303" s="129"/>
      <c r="H303" s="5" t="s">
        <v>714</v>
      </c>
    </row>
    <row r="304" spans="7:8" x14ac:dyDescent="0.25">
      <c r="G304" s="129"/>
      <c r="H304" s="5" t="s">
        <v>715</v>
      </c>
    </row>
    <row r="305" spans="7:8" x14ac:dyDescent="0.25">
      <c r="G305" s="129"/>
      <c r="H305" s="5" t="s">
        <v>716</v>
      </c>
    </row>
    <row r="306" spans="7:8" x14ac:dyDescent="0.25">
      <c r="G306" s="129"/>
      <c r="H306" s="5" t="s">
        <v>717</v>
      </c>
    </row>
    <row r="307" spans="7:8" x14ac:dyDescent="0.25">
      <c r="G307" s="129"/>
      <c r="H307" s="5" t="s">
        <v>718</v>
      </c>
    </row>
    <row r="308" spans="7:8" x14ac:dyDescent="0.25">
      <c r="G308" s="129"/>
      <c r="H308" s="5" t="s">
        <v>719</v>
      </c>
    </row>
    <row r="309" spans="7:8" x14ac:dyDescent="0.25">
      <c r="G309" s="129"/>
      <c r="H309" s="5" t="s">
        <v>720</v>
      </c>
    </row>
    <row r="310" spans="7:8" x14ac:dyDescent="0.25">
      <c r="G310" s="129"/>
      <c r="H310" s="5" t="s">
        <v>721</v>
      </c>
    </row>
    <row r="311" spans="7:8" x14ac:dyDescent="0.25">
      <c r="G311" s="129"/>
      <c r="H311" s="5" t="s">
        <v>722</v>
      </c>
    </row>
    <row r="312" spans="7:8" x14ac:dyDescent="0.25">
      <c r="G312" s="129"/>
      <c r="H312" s="5" t="s">
        <v>723</v>
      </c>
    </row>
    <row r="313" spans="7:8" x14ac:dyDescent="0.25">
      <c r="G313" s="129"/>
      <c r="H313" s="5" t="s">
        <v>724</v>
      </c>
    </row>
    <row r="314" spans="7:8" x14ac:dyDescent="0.25">
      <c r="G314" s="129"/>
      <c r="H314" s="5" t="s">
        <v>725</v>
      </c>
    </row>
    <row r="315" spans="7:8" x14ac:dyDescent="0.25">
      <c r="G315" s="129"/>
      <c r="H315" s="5" t="s">
        <v>726</v>
      </c>
    </row>
    <row r="316" spans="7:8" x14ac:dyDescent="0.25">
      <c r="G316" s="129"/>
      <c r="H316" s="5" t="s">
        <v>727</v>
      </c>
    </row>
    <row r="317" spans="7:8" x14ac:dyDescent="0.25">
      <c r="G317" s="129"/>
      <c r="H317" s="5" t="s">
        <v>728</v>
      </c>
    </row>
    <row r="318" spans="7:8" x14ac:dyDescent="0.25">
      <c r="G318" s="129"/>
      <c r="H318" s="5" t="s">
        <v>729</v>
      </c>
    </row>
    <row r="319" spans="7:8" x14ac:dyDescent="0.25">
      <c r="G319" s="129"/>
      <c r="H319" s="5" t="s">
        <v>730</v>
      </c>
    </row>
    <row r="320" spans="7:8" x14ac:dyDescent="0.25">
      <c r="G320" s="129"/>
      <c r="H320" s="5" t="s">
        <v>731</v>
      </c>
    </row>
    <row r="321" spans="7:8" x14ac:dyDescent="0.25">
      <c r="G321" s="129"/>
      <c r="H321" s="5" t="s">
        <v>732</v>
      </c>
    </row>
    <row r="322" spans="7:8" x14ac:dyDescent="0.25">
      <c r="G322" s="129"/>
      <c r="H322" s="5" t="s">
        <v>733</v>
      </c>
    </row>
    <row r="323" spans="7:8" x14ac:dyDescent="0.25">
      <c r="G323" s="129"/>
      <c r="H323" s="5" t="s">
        <v>734</v>
      </c>
    </row>
    <row r="324" spans="7:8" x14ac:dyDescent="0.25">
      <c r="G324" s="129"/>
      <c r="H324" s="5" t="s">
        <v>735</v>
      </c>
    </row>
    <row r="325" spans="7:8" x14ac:dyDescent="0.25">
      <c r="G325" s="129"/>
      <c r="H325" s="5" t="s">
        <v>736</v>
      </c>
    </row>
    <row r="326" spans="7:8" x14ac:dyDescent="0.25">
      <c r="G326" s="129"/>
      <c r="H326" s="5" t="s">
        <v>737</v>
      </c>
    </row>
    <row r="327" spans="7:8" x14ac:dyDescent="0.25">
      <c r="G327" s="129"/>
      <c r="H327" s="5" t="s">
        <v>738</v>
      </c>
    </row>
    <row r="328" spans="7:8" x14ac:dyDescent="0.25">
      <c r="G328" s="129"/>
      <c r="H328" s="5" t="s">
        <v>739</v>
      </c>
    </row>
    <row r="329" spans="7:8" x14ac:dyDescent="0.25">
      <c r="G329" s="129"/>
      <c r="H329" s="5" t="s">
        <v>740</v>
      </c>
    </row>
    <row r="330" spans="7:8" x14ac:dyDescent="0.25">
      <c r="G330" s="129"/>
      <c r="H330" s="5" t="s">
        <v>743</v>
      </c>
    </row>
    <row r="331" spans="7:8" x14ac:dyDescent="0.25">
      <c r="G331" s="129"/>
      <c r="H331" s="5" t="s">
        <v>909</v>
      </c>
    </row>
    <row r="332" spans="7:8" x14ac:dyDescent="0.25">
      <c r="H332" s="5" t="s">
        <v>468</v>
      </c>
    </row>
    <row r="333" spans="7:8" x14ac:dyDescent="0.25">
      <c r="H333" s="5" t="s">
        <v>745</v>
      </c>
    </row>
    <row r="334" spans="7:8" x14ac:dyDescent="0.25">
      <c r="H334" s="5" t="s">
        <v>746</v>
      </c>
    </row>
    <row r="335" spans="7:8" x14ac:dyDescent="0.25">
      <c r="H335" s="5" t="s">
        <v>747</v>
      </c>
    </row>
    <row r="336" spans="7:8" x14ac:dyDescent="0.25">
      <c r="H336" s="5" t="s">
        <v>748</v>
      </c>
    </row>
    <row r="337" spans="8:8" x14ac:dyDescent="0.25">
      <c r="H337" s="5" t="s">
        <v>749</v>
      </c>
    </row>
    <row r="338" spans="8:8" x14ac:dyDescent="0.25">
      <c r="H338" s="5" t="s">
        <v>746</v>
      </c>
    </row>
    <row r="339" spans="8:8" x14ac:dyDescent="0.25">
      <c r="H339" s="5" t="s">
        <v>750</v>
      </c>
    </row>
    <row r="340" spans="8:8" x14ac:dyDescent="0.25">
      <c r="H340" s="5" t="s">
        <v>751</v>
      </c>
    </row>
    <row r="341" spans="8:8" x14ac:dyDescent="0.25">
      <c r="H341" s="5" t="s">
        <v>752</v>
      </c>
    </row>
    <row r="342" spans="8:8" x14ac:dyDescent="0.25">
      <c r="H342" s="5" t="s">
        <v>753</v>
      </c>
    </row>
    <row r="343" spans="8:8" x14ac:dyDescent="0.25">
      <c r="H343" s="5" t="s">
        <v>754</v>
      </c>
    </row>
    <row r="344" spans="8:8" x14ac:dyDescent="0.25">
      <c r="H344" s="5" t="s">
        <v>759</v>
      </c>
    </row>
    <row r="345" spans="8:8" x14ac:dyDescent="0.25">
      <c r="H345" s="5" t="s">
        <v>760</v>
      </c>
    </row>
    <row r="346" spans="8:8" x14ac:dyDescent="0.25">
      <c r="H346" s="89" t="s">
        <v>1213</v>
      </c>
    </row>
    <row r="347" spans="8:8" x14ac:dyDescent="0.25">
      <c r="H347" s="89" t="s">
        <v>1214</v>
      </c>
    </row>
    <row r="348" spans="8:8" x14ac:dyDescent="0.25">
      <c r="H348" s="89" t="s">
        <v>1215</v>
      </c>
    </row>
    <row r="349" spans="8:8" x14ac:dyDescent="0.25">
      <c r="H349" s="89" t="s">
        <v>1216</v>
      </c>
    </row>
    <row r="350" spans="8:8" x14ac:dyDescent="0.25">
      <c r="H350" s="89" t="s">
        <v>1217</v>
      </c>
    </row>
    <row r="351" spans="8:8" x14ac:dyDescent="0.25">
      <c r="H351" s="89" t="s">
        <v>1218</v>
      </c>
    </row>
    <row r="352" spans="8:8" x14ac:dyDescent="0.25">
      <c r="H352" s="89" t="s">
        <v>1219</v>
      </c>
    </row>
    <row r="353" spans="8:8" x14ac:dyDescent="0.25">
      <c r="H353" s="89" t="s">
        <v>1220</v>
      </c>
    </row>
    <row r="354" spans="8:8" x14ac:dyDescent="0.25">
      <c r="H354" s="89" t="s">
        <v>1221</v>
      </c>
    </row>
    <row r="355" spans="8:8" x14ac:dyDescent="0.25">
      <c r="H355" s="89" t="s">
        <v>1222</v>
      </c>
    </row>
    <row r="356" spans="8:8" x14ac:dyDescent="0.25">
      <c r="H356" s="89" t="s">
        <v>1223</v>
      </c>
    </row>
    <row r="357" spans="8:8" x14ac:dyDescent="0.25">
      <c r="H357" s="89" t="s">
        <v>1202</v>
      </c>
    </row>
    <row r="358" spans="8:8" x14ac:dyDescent="0.25">
      <c r="H358" s="89" t="s">
        <v>1224</v>
      </c>
    </row>
    <row r="359" spans="8:8" x14ac:dyDescent="0.25">
      <c r="H359" s="89" t="s">
        <v>1225</v>
      </c>
    </row>
    <row r="360" spans="8:8" x14ac:dyDescent="0.25">
      <c r="H360" s="89" t="s">
        <v>1226</v>
      </c>
    </row>
    <row r="361" spans="8:8" x14ac:dyDescent="0.25">
      <c r="H361" s="89" t="s">
        <v>1227</v>
      </c>
    </row>
    <row r="362" spans="8:8" x14ac:dyDescent="0.25">
      <c r="H362" s="89" t="s">
        <v>1228</v>
      </c>
    </row>
    <row r="363" spans="8:8" x14ac:dyDescent="0.25">
      <c r="H363" s="89" t="s">
        <v>1229</v>
      </c>
    </row>
    <row r="364" spans="8:8" x14ac:dyDescent="0.25">
      <c r="H364" s="89" t="s">
        <v>1230</v>
      </c>
    </row>
    <row r="365" spans="8:8" x14ac:dyDescent="0.25">
      <c r="H365" s="89" t="s">
        <v>1231</v>
      </c>
    </row>
    <row r="366" spans="8:8" x14ac:dyDescent="0.25">
      <c r="H366" s="89" t="s">
        <v>1232</v>
      </c>
    </row>
    <row r="367" spans="8:8" x14ac:dyDescent="0.25">
      <c r="H367" s="89" t="s">
        <v>1233</v>
      </c>
    </row>
    <row r="368" spans="8:8" x14ac:dyDescent="0.25">
      <c r="H368" s="89" t="s">
        <v>1212</v>
      </c>
    </row>
    <row r="369" spans="8:8" x14ac:dyDescent="0.25">
      <c r="H369" s="89" t="s">
        <v>1234</v>
      </c>
    </row>
    <row r="370" spans="8:8" x14ac:dyDescent="0.25">
      <c r="H370" s="89" t="s">
        <v>1235</v>
      </c>
    </row>
    <row r="371" spans="8:8" x14ac:dyDescent="0.25">
      <c r="H371" s="89" t="s">
        <v>1236</v>
      </c>
    </row>
    <row r="372" spans="8:8" x14ac:dyDescent="0.25">
      <c r="H372" s="89" t="s">
        <v>1237</v>
      </c>
    </row>
    <row r="373" spans="8:8" x14ac:dyDescent="0.25">
      <c r="H373" s="89" t="s">
        <v>1238</v>
      </c>
    </row>
    <row r="374" spans="8:8" x14ac:dyDescent="0.25">
      <c r="H374" s="89" t="s">
        <v>1239</v>
      </c>
    </row>
    <row r="375" spans="8:8" x14ac:dyDescent="0.25">
      <c r="H375" s="89" t="s">
        <v>1240</v>
      </c>
    </row>
    <row r="376" spans="8:8" x14ac:dyDescent="0.25">
      <c r="H376" s="89" t="s">
        <v>1241</v>
      </c>
    </row>
    <row r="377" spans="8:8" x14ac:dyDescent="0.25">
      <c r="H377" s="5"/>
    </row>
    <row r="378" spans="8:8" x14ac:dyDescent="0.25">
      <c r="H378" s="5"/>
    </row>
    <row r="379" spans="8:8" x14ac:dyDescent="0.25">
      <c r="H379" s="5"/>
    </row>
    <row r="380" spans="8:8" x14ac:dyDescent="0.25">
      <c r="H380" s="5"/>
    </row>
    <row r="381" spans="8:8" x14ac:dyDescent="0.25">
      <c r="H381" s="5"/>
    </row>
    <row r="382" spans="8:8" x14ac:dyDescent="0.25">
      <c r="H382" s="5"/>
    </row>
    <row r="383" spans="8:8" x14ac:dyDescent="0.25">
      <c r="H383" s="5"/>
    </row>
    <row r="384" spans="8:8" x14ac:dyDescent="0.25">
      <c r="H384" s="5"/>
    </row>
    <row r="385" spans="1:9" x14ac:dyDescent="0.25">
      <c r="H385" s="5"/>
    </row>
    <row r="386" spans="1:9" x14ac:dyDescent="0.25">
      <c r="H386" s="5"/>
    </row>
    <row r="387" spans="1:9" x14ac:dyDescent="0.25">
      <c r="H387" s="5"/>
    </row>
    <row r="388" spans="1:9" x14ac:dyDescent="0.25">
      <c r="H388" s="5"/>
    </row>
    <row r="389" spans="1:9" x14ac:dyDescent="0.25">
      <c r="H389" s="5"/>
    </row>
    <row r="390" spans="1:9" x14ac:dyDescent="0.25">
      <c r="H390" s="5"/>
    </row>
    <row r="391" spans="1:9" x14ac:dyDescent="0.25">
      <c r="H391" s="5"/>
    </row>
    <row r="392" spans="1:9" x14ac:dyDescent="0.25">
      <c r="H392" s="5"/>
    </row>
    <row r="393" spans="1:9" ht="45" customHeight="1" thickBot="1" x14ac:dyDescent="0.3">
      <c r="C393" s="35" t="s">
        <v>1277</v>
      </c>
      <c r="D393" s="35" t="s">
        <v>1163</v>
      </c>
      <c r="E393" s="35" t="s">
        <v>197</v>
      </c>
      <c r="F393" s="35" t="s">
        <v>1166</v>
      </c>
      <c r="G393" s="36" t="s">
        <v>1278</v>
      </c>
      <c r="H393" s="35" t="s">
        <v>247</v>
      </c>
      <c r="I393" s="114" t="s">
        <v>1025</v>
      </c>
    </row>
    <row r="394" spans="1:9" ht="15.75" thickBot="1" x14ac:dyDescent="0.3">
      <c r="A394" s="54" t="s">
        <v>934</v>
      </c>
      <c r="B394" s="55" t="s">
        <v>932</v>
      </c>
      <c r="C394" s="54">
        <f t="shared" ref="C394:I394" si="0">COUNTA(C20:C60)</f>
        <v>1</v>
      </c>
      <c r="D394" s="54">
        <f t="shared" si="0"/>
        <v>1</v>
      </c>
      <c r="E394" s="54">
        <f t="shared" si="0"/>
        <v>1</v>
      </c>
      <c r="F394" s="54">
        <f t="shared" si="0"/>
        <v>1</v>
      </c>
      <c r="G394" s="54">
        <f t="shared" si="0"/>
        <v>39</v>
      </c>
      <c r="H394" s="54">
        <f t="shared" si="0"/>
        <v>0</v>
      </c>
      <c r="I394" s="54">
        <f t="shared" si="0"/>
        <v>0</v>
      </c>
    </row>
    <row r="395" spans="1:9" ht="15.75" thickBot="1" x14ac:dyDescent="0.3">
      <c r="A395" s="54" t="s">
        <v>931</v>
      </c>
      <c r="B395" s="63" t="s">
        <v>932</v>
      </c>
      <c r="C395" s="54"/>
      <c r="D395" s="54"/>
      <c r="E395" s="54"/>
      <c r="F395" s="54"/>
      <c r="G395" s="54"/>
      <c r="H395" s="54">
        <v>314</v>
      </c>
      <c r="I395" s="68"/>
    </row>
    <row r="396" spans="1:9" ht="15.75" thickBot="1" x14ac:dyDescent="0.3">
      <c r="A396" s="62" t="s">
        <v>1157</v>
      </c>
      <c r="B396" s="63" t="s">
        <v>932</v>
      </c>
      <c r="C396" s="62">
        <v>89</v>
      </c>
      <c r="D396" s="62">
        <v>89</v>
      </c>
      <c r="E396" s="62">
        <v>16</v>
      </c>
      <c r="F396" s="62">
        <v>16</v>
      </c>
      <c r="G396" s="62">
        <f>COUNTA(G63:G390)+G394</f>
        <v>116</v>
      </c>
      <c r="H396" s="62"/>
      <c r="I396" s="62">
        <f>COUNTA(I63:I390)</f>
        <v>105</v>
      </c>
    </row>
    <row r="397" spans="1:9" ht="15.75" thickBot="1" x14ac:dyDescent="0.3">
      <c r="A397" s="59" t="s">
        <v>1159</v>
      </c>
      <c r="B397" s="63" t="s">
        <v>932</v>
      </c>
      <c r="C397" s="62">
        <v>3</v>
      </c>
      <c r="D397" s="62">
        <v>13</v>
      </c>
      <c r="E397" s="62"/>
      <c r="F397" s="62"/>
      <c r="G397" s="62"/>
      <c r="H397" s="62"/>
      <c r="I397" s="115"/>
    </row>
    <row r="398" spans="1:9" ht="15.75" thickBot="1" x14ac:dyDescent="0.3">
      <c r="A398" s="59" t="s">
        <v>1251</v>
      </c>
      <c r="B398" s="60"/>
      <c r="C398" s="62"/>
      <c r="D398" s="62"/>
      <c r="E398" s="62">
        <v>199</v>
      </c>
      <c r="F398" s="62"/>
      <c r="G398" s="62"/>
      <c r="H398" s="62"/>
      <c r="I398" s="115"/>
    </row>
    <row r="399" spans="1:9" ht="15.75" thickBot="1" x14ac:dyDescent="0.3">
      <c r="A399" s="59" t="s">
        <v>1256</v>
      </c>
      <c r="B399" s="60" t="s">
        <v>933</v>
      </c>
      <c r="C399" s="111">
        <f>J415+J414</f>
        <v>17.32752</v>
      </c>
      <c r="D399" s="111">
        <f>J428+J430+J431</f>
        <v>115.39646999999999</v>
      </c>
      <c r="E399" s="111">
        <f>J412+J413</f>
        <v>77.011200000000002</v>
      </c>
      <c r="F399" s="111">
        <f>J432+J429</f>
        <v>239.69736</v>
      </c>
      <c r="G399" s="111">
        <f>J434</f>
        <v>40.310549999999992</v>
      </c>
      <c r="H399" s="111">
        <f>J433</f>
        <v>36.279494999999997</v>
      </c>
      <c r="I399" s="105">
        <f>J417</f>
        <v>23.46435</v>
      </c>
    </row>
    <row r="400" spans="1:9" x14ac:dyDescent="0.25">
      <c r="C400" s="170" t="s">
        <v>1262</v>
      </c>
      <c r="D400" s="170" t="s">
        <v>1262</v>
      </c>
      <c r="F400" t="s">
        <v>1280</v>
      </c>
    </row>
    <row r="410" spans="1:10" x14ac:dyDescent="0.25">
      <c r="A410" s="112" t="s">
        <v>1164</v>
      </c>
      <c r="B410" s="109"/>
      <c r="C410" s="109" t="s">
        <v>999</v>
      </c>
      <c r="D410" s="109"/>
      <c r="E410" s="109"/>
      <c r="F410" s="109"/>
      <c r="G410" s="109"/>
      <c r="H410" s="109"/>
      <c r="I410" s="109" t="s">
        <v>1000</v>
      </c>
      <c r="J410" s="109"/>
    </row>
    <row r="411" spans="1:10" x14ac:dyDescent="0.25">
      <c r="A411" s="109"/>
      <c r="B411" s="109"/>
      <c r="C411" s="109" t="s">
        <v>942</v>
      </c>
      <c r="D411" s="109" t="s">
        <v>943</v>
      </c>
      <c r="E411" s="109" t="s">
        <v>1001</v>
      </c>
      <c r="F411" s="109" t="s">
        <v>1002</v>
      </c>
      <c r="G411" s="109" t="s">
        <v>1003</v>
      </c>
      <c r="H411" s="109" t="s">
        <v>1004</v>
      </c>
      <c r="I411" s="109" t="s">
        <v>946</v>
      </c>
      <c r="J411" s="109" t="s">
        <v>1005</v>
      </c>
    </row>
    <row r="412" spans="1:10" x14ac:dyDescent="0.25">
      <c r="A412" t="s">
        <v>1006</v>
      </c>
      <c r="B412" t="s">
        <v>183</v>
      </c>
      <c r="C412">
        <v>38</v>
      </c>
      <c r="D412">
        <v>50</v>
      </c>
      <c r="E412" s="75">
        <f>$G$2</f>
        <v>67</v>
      </c>
      <c r="F412">
        <v>4</v>
      </c>
      <c r="G412">
        <v>0.3</v>
      </c>
      <c r="H412">
        <v>5</v>
      </c>
      <c r="I412">
        <v>3250</v>
      </c>
      <c r="J412" s="75">
        <v>39.107250000000001</v>
      </c>
    </row>
    <row r="413" spans="1:10" x14ac:dyDescent="0.25">
      <c r="A413" t="s">
        <v>1007</v>
      </c>
      <c r="B413" t="s">
        <v>193</v>
      </c>
      <c r="C413">
        <v>8</v>
      </c>
      <c r="D413">
        <v>30</v>
      </c>
      <c r="E413" s="75">
        <f>$G$2</f>
        <v>67</v>
      </c>
      <c r="F413">
        <v>4</v>
      </c>
      <c r="G413">
        <v>0.5</v>
      </c>
      <c r="H413">
        <v>5</v>
      </c>
      <c r="I413">
        <v>3150</v>
      </c>
      <c r="J413" s="75">
        <v>37.903949999999995</v>
      </c>
    </row>
    <row r="414" spans="1:10" x14ac:dyDescent="0.25">
      <c r="A414" t="s">
        <v>1008</v>
      </c>
      <c r="B414" t="s">
        <v>183</v>
      </c>
      <c r="C414">
        <v>38</v>
      </c>
      <c r="D414">
        <v>50</v>
      </c>
      <c r="E414" s="75">
        <v>1</v>
      </c>
      <c r="F414">
        <v>8</v>
      </c>
      <c r="G414">
        <v>1</v>
      </c>
      <c r="H414">
        <v>10</v>
      </c>
      <c r="I414">
        <v>900</v>
      </c>
      <c r="J414" s="75">
        <v>10.829699999999999</v>
      </c>
    </row>
    <row r="415" spans="1:10" x14ac:dyDescent="0.25">
      <c r="A415" t="s">
        <v>1009</v>
      </c>
      <c r="B415" t="s">
        <v>193</v>
      </c>
      <c r="C415">
        <v>8</v>
      </c>
      <c r="D415">
        <v>30</v>
      </c>
      <c r="E415" s="75">
        <v>1</v>
      </c>
      <c r="F415">
        <v>8</v>
      </c>
      <c r="G415">
        <v>1</v>
      </c>
      <c r="H415">
        <v>10</v>
      </c>
      <c r="I415">
        <v>540</v>
      </c>
      <c r="J415" s="75">
        <v>6.4978199999999999</v>
      </c>
    </row>
    <row r="416" spans="1:10" x14ac:dyDescent="0.25">
      <c r="A416" t="s">
        <v>1010</v>
      </c>
      <c r="B416" t="s">
        <v>41</v>
      </c>
      <c r="C416">
        <v>5</v>
      </c>
      <c r="D416">
        <v>7</v>
      </c>
      <c r="E416" s="75">
        <f>$G$2</f>
        <v>67</v>
      </c>
      <c r="F416">
        <v>4</v>
      </c>
      <c r="G416">
        <v>0.5</v>
      </c>
      <c r="H416">
        <v>5</v>
      </c>
      <c r="I416">
        <v>735</v>
      </c>
      <c r="J416" s="75">
        <v>8.8442549999999986</v>
      </c>
    </row>
    <row r="417" spans="1:17" x14ac:dyDescent="0.25">
      <c r="A417" t="s">
        <v>1011</v>
      </c>
      <c r="B417" t="s">
        <v>989</v>
      </c>
      <c r="C417">
        <v>15</v>
      </c>
      <c r="D417">
        <v>30</v>
      </c>
      <c r="E417" s="75">
        <f>$G$2</f>
        <v>67</v>
      </c>
      <c r="F417">
        <v>4</v>
      </c>
      <c r="G417">
        <v>0.3</v>
      </c>
      <c r="H417">
        <v>5</v>
      </c>
      <c r="I417">
        <v>1950</v>
      </c>
      <c r="J417" s="75">
        <v>23.46435</v>
      </c>
    </row>
    <row r="418" spans="1:17" ht="15.75" thickBot="1" x14ac:dyDescent="0.3">
      <c r="A418" s="107" t="s">
        <v>958</v>
      </c>
      <c r="B418" s="107" t="s">
        <v>954</v>
      </c>
      <c r="C418" s="107">
        <v>5</v>
      </c>
      <c r="D418" s="107">
        <v>15</v>
      </c>
      <c r="E418" s="113">
        <f>$G$2</f>
        <v>67</v>
      </c>
      <c r="F418" s="107">
        <v>4</v>
      </c>
      <c r="G418" s="107">
        <v>0.5</v>
      </c>
      <c r="H418" s="107">
        <v>5</v>
      </c>
      <c r="I418" s="107">
        <v>1575</v>
      </c>
      <c r="J418" s="113">
        <v>18.951974999999997</v>
      </c>
    </row>
    <row r="419" spans="1:17" ht="15.75" thickTop="1" x14ac:dyDescent="0.25">
      <c r="J419" s="75"/>
    </row>
    <row r="420" spans="1:17" x14ac:dyDescent="0.25">
      <c r="I420">
        <v>12100</v>
      </c>
      <c r="J420" s="75">
        <v>145.5993</v>
      </c>
    </row>
    <row r="426" spans="1:17" x14ac:dyDescent="0.25">
      <c r="A426" s="112" t="s">
        <v>1165</v>
      </c>
      <c r="B426" s="109"/>
      <c r="C426" s="109" t="s">
        <v>940</v>
      </c>
      <c r="D426" s="109"/>
      <c r="E426" s="109" t="s">
        <v>1012</v>
      </c>
      <c r="F426" s="109"/>
      <c r="G426" s="109"/>
      <c r="H426" s="109"/>
      <c r="I426" s="109" t="s">
        <v>1000</v>
      </c>
      <c r="J426" s="109"/>
      <c r="K426" s="109"/>
    </row>
    <row r="427" spans="1:17" x14ac:dyDescent="0.25">
      <c r="A427" s="109"/>
      <c r="B427" s="109" t="s">
        <v>92</v>
      </c>
      <c r="C427" s="109" t="s">
        <v>942</v>
      </c>
      <c r="D427" s="109" t="s">
        <v>943</v>
      </c>
      <c r="E427" s="109" t="s">
        <v>1013</v>
      </c>
      <c r="F427" s="109" t="s">
        <v>1014</v>
      </c>
      <c r="G427" s="109"/>
      <c r="H427" s="109"/>
      <c r="I427" s="109" t="s">
        <v>946</v>
      </c>
      <c r="J427" s="109" t="s">
        <v>1005</v>
      </c>
      <c r="K427" s="109"/>
    </row>
    <row r="428" spans="1:17" x14ac:dyDescent="0.25">
      <c r="A428" t="s">
        <v>1015</v>
      </c>
      <c r="B428" t="s">
        <v>948</v>
      </c>
      <c r="C428">
        <v>5</v>
      </c>
      <c r="D428">
        <v>7</v>
      </c>
      <c r="E428" s="75">
        <v>3</v>
      </c>
      <c r="F428">
        <v>10</v>
      </c>
      <c r="I428" s="75">
        <f>D428*E428*F428</f>
        <v>210</v>
      </c>
      <c r="J428" s="75">
        <f>I428*$G$1/1000</f>
        <v>2.5269299999999997</v>
      </c>
    </row>
    <row r="429" spans="1:17" x14ac:dyDescent="0.25">
      <c r="A429" t="s">
        <v>1016</v>
      </c>
      <c r="B429" t="s">
        <v>193</v>
      </c>
      <c r="C429">
        <v>8</v>
      </c>
      <c r="D429">
        <v>30</v>
      </c>
      <c r="E429" s="75">
        <v>8</v>
      </c>
      <c r="F429">
        <v>16</v>
      </c>
      <c r="I429" s="75">
        <f t="shared" ref="I429:I434" si="1">D429*E429*F429</f>
        <v>3840</v>
      </c>
      <c r="J429" s="75">
        <f t="shared" ref="J429:J434" si="2">I429*$G$1/1000</f>
        <v>46.206720000000004</v>
      </c>
      <c r="K429">
        <v>2</v>
      </c>
      <c r="L429" t="s">
        <v>1017</v>
      </c>
      <c r="M429">
        <v>4</v>
      </c>
      <c r="N429" t="s">
        <v>1018</v>
      </c>
    </row>
    <row r="430" spans="1:17" x14ac:dyDescent="0.25">
      <c r="A430" t="s">
        <v>1019</v>
      </c>
      <c r="B430" t="s">
        <v>948</v>
      </c>
      <c r="C430">
        <v>5</v>
      </c>
      <c r="D430">
        <v>7</v>
      </c>
      <c r="E430" s="75">
        <f>$G$2</f>
        <v>67</v>
      </c>
      <c r="F430">
        <v>10</v>
      </c>
      <c r="I430" s="75">
        <f t="shared" si="1"/>
        <v>4690</v>
      </c>
      <c r="J430" s="75">
        <f t="shared" si="2"/>
        <v>56.43477</v>
      </c>
    </row>
    <row r="431" spans="1:17" x14ac:dyDescent="0.25">
      <c r="A431" t="s">
        <v>1020</v>
      </c>
      <c r="B431" t="s">
        <v>948</v>
      </c>
      <c r="C431">
        <v>5</v>
      </c>
      <c r="D431">
        <v>7</v>
      </c>
      <c r="E431" s="75">
        <f>$G$2</f>
        <v>67</v>
      </c>
      <c r="F431">
        <v>10</v>
      </c>
      <c r="I431" s="75">
        <f t="shared" si="1"/>
        <v>4690</v>
      </c>
      <c r="J431" s="75">
        <f t="shared" si="2"/>
        <v>56.43477</v>
      </c>
    </row>
    <row r="432" spans="1:17" x14ac:dyDescent="0.25">
      <c r="A432" t="s">
        <v>1021</v>
      </c>
      <c r="B432" t="s">
        <v>193</v>
      </c>
      <c r="C432">
        <v>8</v>
      </c>
      <c r="D432">
        <v>30</v>
      </c>
      <c r="E432" s="75">
        <f>P432*G2</f>
        <v>268</v>
      </c>
      <c r="F432">
        <v>2</v>
      </c>
      <c r="I432" s="75">
        <f t="shared" si="1"/>
        <v>16080</v>
      </c>
      <c r="J432" s="75">
        <f t="shared" si="2"/>
        <v>193.49063999999998</v>
      </c>
      <c r="K432">
        <v>2</v>
      </c>
      <c r="L432" t="s">
        <v>1022</v>
      </c>
      <c r="M432">
        <v>4</v>
      </c>
      <c r="N432" t="s">
        <v>1018</v>
      </c>
      <c r="P432" s="185">
        <v>4</v>
      </c>
      <c r="Q432" t="s">
        <v>1279</v>
      </c>
    </row>
    <row r="433" spans="1:11" x14ac:dyDescent="0.25">
      <c r="A433" t="s">
        <v>1023</v>
      </c>
      <c r="B433" t="s">
        <v>954</v>
      </c>
      <c r="C433">
        <v>5</v>
      </c>
      <c r="D433">
        <v>15</v>
      </c>
      <c r="E433" s="75">
        <f>$G$2</f>
        <v>67</v>
      </c>
      <c r="F433">
        <v>3</v>
      </c>
      <c r="H433" s="1"/>
      <c r="I433" s="75">
        <f t="shared" si="1"/>
        <v>3015</v>
      </c>
      <c r="J433" s="75">
        <f t="shared" si="2"/>
        <v>36.279494999999997</v>
      </c>
    </row>
    <row r="434" spans="1:11" ht="15.75" thickBot="1" x14ac:dyDescent="0.3">
      <c r="A434" s="107" t="s">
        <v>1278</v>
      </c>
      <c r="B434" s="107" t="s">
        <v>1</v>
      </c>
      <c r="C434" s="107">
        <v>15</v>
      </c>
      <c r="D434" s="107">
        <v>25</v>
      </c>
      <c r="E434" s="113">
        <f>$G$2</f>
        <v>67</v>
      </c>
      <c r="F434" s="107">
        <v>2</v>
      </c>
      <c r="G434" s="107"/>
      <c r="H434" s="107"/>
      <c r="I434" s="113">
        <f t="shared" si="1"/>
        <v>3350</v>
      </c>
      <c r="J434" s="113">
        <f t="shared" si="2"/>
        <v>40.310549999999992</v>
      </c>
      <c r="K434" s="107" t="s">
        <v>1024</v>
      </c>
    </row>
    <row r="435" spans="1:11" ht="15.75" thickTop="1" x14ac:dyDescent="0.25">
      <c r="I435" t="e">
        <v>#VALUE!</v>
      </c>
      <c r="J435" s="75">
        <v>384.53456999999997</v>
      </c>
    </row>
  </sheetData>
  <autoFilter ref="D4:I7" xr:uid="{43B5804D-B436-4FFA-9F2D-3835F5A1B19B}"/>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CE77D-5289-42AF-B9BF-7501AA1BDC1D}">
  <sheetPr>
    <tabColor rgb="FF7030A0"/>
  </sheetPr>
  <dimension ref="A4:N295"/>
  <sheetViews>
    <sheetView zoomScale="70" zoomScaleNormal="70" workbookViewId="0">
      <pane ySplit="4" topLeftCell="A86" activePane="bottomLeft" state="frozen"/>
      <selection pane="bottomLeft" activeCell="I105" sqref="I105"/>
    </sheetView>
  </sheetViews>
  <sheetFormatPr defaultRowHeight="15" x14ac:dyDescent="0.25"/>
  <cols>
    <col min="1" max="1" width="56.140625" customWidth="1"/>
    <col min="2" max="2" width="55.28515625" customWidth="1"/>
    <col min="3" max="3" width="70.5703125" bestFit="1" customWidth="1"/>
    <col min="4" max="4" width="70.5703125" customWidth="1"/>
    <col min="5" max="5" width="76.42578125" customWidth="1"/>
    <col min="6" max="6" width="70.5703125" customWidth="1"/>
    <col min="7" max="7" width="59.7109375" customWidth="1"/>
    <col min="8" max="8" width="60.7109375" customWidth="1"/>
    <col min="9" max="9" width="44.85546875" customWidth="1"/>
    <col min="11" max="11" width="16.140625" style="3" customWidth="1"/>
    <col min="12" max="12" width="24.7109375" customWidth="1"/>
    <col min="13" max="13" width="30.28515625" bestFit="1" customWidth="1"/>
  </cols>
  <sheetData>
    <row r="4" spans="1:11" x14ac:dyDescent="0.25">
      <c r="A4" s="21" t="s">
        <v>14</v>
      </c>
      <c r="B4" s="24"/>
      <c r="C4" s="21" t="s">
        <v>30</v>
      </c>
      <c r="D4" s="21" t="s">
        <v>1268</v>
      </c>
      <c r="E4" s="21" t="s">
        <v>204</v>
      </c>
      <c r="F4" s="21" t="s">
        <v>82</v>
      </c>
      <c r="G4" s="21" t="s">
        <v>31</v>
      </c>
      <c r="H4" s="21" t="s">
        <v>32</v>
      </c>
      <c r="I4" s="167" t="s">
        <v>1273</v>
      </c>
    </row>
    <row r="5" spans="1:11" ht="165" x14ac:dyDescent="0.25">
      <c r="A5" s="2" t="s">
        <v>2</v>
      </c>
      <c r="B5" s="19"/>
      <c r="C5" s="5" t="s">
        <v>206</v>
      </c>
      <c r="D5" s="5" t="s">
        <v>282</v>
      </c>
      <c r="E5" s="5" t="s">
        <v>35</v>
      </c>
      <c r="F5" s="5" t="s">
        <v>205</v>
      </c>
      <c r="G5" s="5" t="s">
        <v>217</v>
      </c>
      <c r="H5" s="5" t="s">
        <v>207</v>
      </c>
      <c r="I5" s="5" t="s">
        <v>74</v>
      </c>
    </row>
    <row r="6" spans="1:11" s="7" customFormat="1" ht="30" x14ac:dyDescent="0.25">
      <c r="A6" s="10" t="s">
        <v>27</v>
      </c>
      <c r="B6" s="18"/>
      <c r="C6" s="7" t="s">
        <v>252</v>
      </c>
      <c r="E6" s="7" t="s">
        <v>119</v>
      </c>
      <c r="F6" s="7" t="s">
        <v>34</v>
      </c>
      <c r="G6" s="5" t="s">
        <v>208</v>
      </c>
      <c r="H6" s="5" t="s">
        <v>216</v>
      </c>
      <c r="I6" s="7" t="s">
        <v>196</v>
      </c>
      <c r="K6" s="121"/>
    </row>
    <row r="7" spans="1:11" s="7" customFormat="1" ht="150" customHeight="1" x14ac:dyDescent="0.25">
      <c r="A7" s="10"/>
      <c r="B7" s="18"/>
      <c r="G7" s="5"/>
      <c r="H7" s="5"/>
      <c r="K7" s="121"/>
    </row>
    <row r="8" spans="1:11" ht="120" x14ac:dyDescent="0.25">
      <c r="A8" s="2" t="s">
        <v>23</v>
      </c>
      <c r="B8" s="19"/>
      <c r="C8" s="5" t="s">
        <v>256</v>
      </c>
      <c r="D8" s="5" t="s">
        <v>283</v>
      </c>
      <c r="I8" s="5" t="s">
        <v>189</v>
      </c>
    </row>
    <row r="9" spans="1:11" ht="75" x14ac:dyDescent="0.25">
      <c r="A9" s="2" t="s">
        <v>132</v>
      </c>
      <c r="B9" s="19"/>
      <c r="C9" s="5" t="s">
        <v>245</v>
      </c>
      <c r="D9" s="5" t="s">
        <v>284</v>
      </c>
      <c r="E9" s="5" t="s">
        <v>281</v>
      </c>
      <c r="F9" s="5"/>
      <c r="G9" s="5" t="s">
        <v>280</v>
      </c>
      <c r="H9" s="5" t="s">
        <v>1269</v>
      </c>
      <c r="I9" s="5" t="s">
        <v>279</v>
      </c>
    </row>
    <row r="10" spans="1:11" x14ac:dyDescent="0.25">
      <c r="A10" s="2" t="s">
        <v>12</v>
      </c>
      <c r="B10" s="19"/>
      <c r="I10" t="s">
        <v>61</v>
      </c>
    </row>
    <row r="11" spans="1:11" x14ac:dyDescent="0.25">
      <c r="A11" s="2" t="s">
        <v>13</v>
      </c>
      <c r="B11" s="19"/>
      <c r="I11" t="s">
        <v>60</v>
      </c>
    </row>
    <row r="12" spans="1:11" x14ac:dyDescent="0.25">
      <c r="A12" s="2" t="s">
        <v>3</v>
      </c>
      <c r="B12" s="19"/>
    </row>
    <row r="13" spans="1:11" ht="75" x14ac:dyDescent="0.25">
      <c r="A13" s="10" t="s">
        <v>38</v>
      </c>
      <c r="B13" s="19"/>
      <c r="C13" s="4" t="s">
        <v>253</v>
      </c>
      <c r="I13" s="5" t="s">
        <v>188</v>
      </c>
    </row>
    <row r="14" spans="1:11" x14ac:dyDescent="0.25">
      <c r="A14" s="2" t="s">
        <v>25</v>
      </c>
      <c r="B14" s="19"/>
    </row>
    <row r="15" spans="1:11" x14ac:dyDescent="0.25">
      <c r="A15" s="2"/>
      <c r="B15" s="19"/>
    </row>
    <row r="16" spans="1:11" x14ac:dyDescent="0.25">
      <c r="A16" s="2" t="s">
        <v>15</v>
      </c>
      <c r="B16" s="19"/>
      <c r="C16" t="s">
        <v>17</v>
      </c>
      <c r="H16" t="s">
        <v>17</v>
      </c>
      <c r="I16" s="7" t="s">
        <v>75</v>
      </c>
    </row>
    <row r="17" spans="1:11" s="34" customFormat="1" x14ac:dyDescent="0.25">
      <c r="A17" s="33"/>
      <c r="K17" s="51"/>
    </row>
    <row r="18" spans="1:11" x14ac:dyDescent="0.25">
      <c r="A18" s="44" t="s">
        <v>364</v>
      </c>
      <c r="B18" s="19"/>
      <c r="C18" t="s">
        <v>918</v>
      </c>
      <c r="D18" s="89" t="s">
        <v>918</v>
      </c>
      <c r="E18" t="s">
        <v>918</v>
      </c>
      <c r="F18" t="s">
        <v>918</v>
      </c>
      <c r="G18" t="s">
        <v>918</v>
      </c>
      <c r="H18" t="s">
        <v>918</v>
      </c>
      <c r="I18" t="s">
        <v>921</v>
      </c>
    </row>
    <row r="19" spans="1:11" x14ac:dyDescent="0.25">
      <c r="A19" s="44"/>
      <c r="B19" s="19"/>
      <c r="D19" s="89"/>
      <c r="K19" s="171"/>
    </row>
    <row r="20" spans="1:11" s="129" customFormat="1" x14ac:dyDescent="0.25">
      <c r="A20" s="172"/>
      <c r="D20" s="5" t="s">
        <v>373</v>
      </c>
      <c r="K20" s="173"/>
    </row>
    <row r="21" spans="1:11" s="129" customFormat="1" x14ac:dyDescent="0.25">
      <c r="A21" s="172"/>
      <c r="D21" s="5" t="s">
        <v>375</v>
      </c>
      <c r="K21" s="173"/>
    </row>
    <row r="22" spans="1:11" s="129" customFormat="1" x14ac:dyDescent="0.25">
      <c r="A22" s="172"/>
      <c r="D22" s="5" t="s">
        <v>377</v>
      </c>
      <c r="K22" s="173"/>
    </row>
    <row r="23" spans="1:11" s="129" customFormat="1" x14ac:dyDescent="0.25">
      <c r="A23" s="172"/>
      <c r="D23" s="5" t="s">
        <v>379</v>
      </c>
      <c r="K23" s="173"/>
    </row>
    <row r="24" spans="1:11" s="129" customFormat="1" x14ac:dyDescent="0.25">
      <c r="A24" s="172"/>
      <c r="D24" s="5" t="s">
        <v>381</v>
      </c>
      <c r="K24" s="173"/>
    </row>
    <row r="25" spans="1:11" s="129" customFormat="1" x14ac:dyDescent="0.25">
      <c r="A25" s="172"/>
      <c r="D25" s="5" t="s">
        <v>383</v>
      </c>
      <c r="K25" s="173"/>
    </row>
    <row r="26" spans="1:11" s="129" customFormat="1" x14ac:dyDescent="0.25">
      <c r="A26" s="172"/>
      <c r="D26" s="5" t="s">
        <v>385</v>
      </c>
      <c r="K26" s="173"/>
    </row>
    <row r="27" spans="1:11" s="129" customFormat="1" x14ac:dyDescent="0.25">
      <c r="A27" s="172"/>
      <c r="D27" s="5" t="s">
        <v>387</v>
      </c>
      <c r="K27" s="173"/>
    </row>
    <row r="28" spans="1:11" s="129" customFormat="1" x14ac:dyDescent="0.25">
      <c r="A28" s="172"/>
      <c r="D28" s="5" t="s">
        <v>389</v>
      </c>
      <c r="I28" t="s">
        <v>353</v>
      </c>
      <c r="K28" s="173"/>
    </row>
    <row r="29" spans="1:11" s="129" customFormat="1" x14ac:dyDescent="0.25">
      <c r="A29" s="172"/>
      <c r="D29" s="5"/>
      <c r="I29" t="s">
        <v>354</v>
      </c>
      <c r="K29" s="173"/>
    </row>
    <row r="30" spans="1:11" s="129" customFormat="1" x14ac:dyDescent="0.25">
      <c r="A30" s="172"/>
      <c r="D30" t="s">
        <v>353</v>
      </c>
      <c r="I30" s="5" t="s">
        <v>835</v>
      </c>
      <c r="K30" s="173"/>
    </row>
    <row r="31" spans="1:11" s="129" customFormat="1" x14ac:dyDescent="0.25">
      <c r="A31" s="172"/>
      <c r="D31" t="s">
        <v>354</v>
      </c>
      <c r="I31" s="5" t="s">
        <v>395</v>
      </c>
      <c r="K31" s="173"/>
    </row>
    <row r="32" spans="1:11" s="129" customFormat="1" x14ac:dyDescent="0.25">
      <c r="A32" s="172"/>
      <c r="D32" s="5" t="s">
        <v>835</v>
      </c>
      <c r="I32" s="5" t="s">
        <v>644</v>
      </c>
      <c r="K32" s="173"/>
    </row>
    <row r="33" spans="1:11" s="129" customFormat="1" x14ac:dyDescent="0.25">
      <c r="A33" s="172"/>
      <c r="D33" s="5" t="s">
        <v>395</v>
      </c>
      <c r="I33" s="5" t="s">
        <v>349</v>
      </c>
      <c r="K33" s="173"/>
    </row>
    <row r="34" spans="1:11" s="129" customFormat="1" x14ac:dyDescent="0.25">
      <c r="A34" s="172"/>
      <c r="D34" s="5" t="s">
        <v>644</v>
      </c>
      <c r="I34" s="5" t="s">
        <v>766</v>
      </c>
      <c r="K34" s="173"/>
    </row>
    <row r="35" spans="1:11" s="129" customFormat="1" x14ac:dyDescent="0.25">
      <c r="A35" s="172"/>
      <c r="D35" s="5" t="s">
        <v>349</v>
      </c>
      <c r="I35" s="5" t="s">
        <v>374</v>
      </c>
      <c r="K35" s="173"/>
    </row>
    <row r="36" spans="1:11" x14ac:dyDescent="0.25">
      <c r="A36" s="30" t="s">
        <v>285</v>
      </c>
      <c r="B36" s="19"/>
      <c r="D36" s="5" t="s">
        <v>766</v>
      </c>
      <c r="I36" s="5" t="s">
        <v>531</v>
      </c>
    </row>
    <row r="37" spans="1:11" x14ac:dyDescent="0.25">
      <c r="A37" s="30"/>
      <c r="B37" s="19"/>
      <c r="D37" s="5" t="s">
        <v>374</v>
      </c>
      <c r="I37" s="5" t="s">
        <v>529</v>
      </c>
    </row>
    <row r="38" spans="1:11" x14ac:dyDescent="0.25">
      <c r="A38" s="30"/>
      <c r="B38" s="19"/>
      <c r="D38" s="5" t="s">
        <v>531</v>
      </c>
      <c r="I38" s="5" t="s">
        <v>539</v>
      </c>
    </row>
    <row r="39" spans="1:11" x14ac:dyDescent="0.25">
      <c r="A39" s="30"/>
      <c r="B39" s="19"/>
      <c r="D39" s="5" t="s">
        <v>529</v>
      </c>
      <c r="I39" s="5" t="s">
        <v>538</v>
      </c>
    </row>
    <row r="40" spans="1:11" x14ac:dyDescent="0.25">
      <c r="A40" s="30"/>
      <c r="B40" s="19"/>
      <c r="D40" s="5" t="s">
        <v>539</v>
      </c>
      <c r="I40" s="5" t="s">
        <v>632</v>
      </c>
    </row>
    <row r="41" spans="1:11" x14ac:dyDescent="0.25">
      <c r="A41" s="30"/>
      <c r="B41" s="19"/>
      <c r="D41" s="5" t="s">
        <v>538</v>
      </c>
      <c r="I41" s="5" t="s">
        <v>679</v>
      </c>
    </row>
    <row r="42" spans="1:11" x14ac:dyDescent="0.25">
      <c r="A42" s="30"/>
      <c r="B42" s="19"/>
      <c r="D42" s="5" t="s">
        <v>632</v>
      </c>
      <c r="I42" s="5" t="s">
        <v>627</v>
      </c>
    </row>
    <row r="43" spans="1:11" x14ac:dyDescent="0.25">
      <c r="A43" s="30"/>
      <c r="B43" s="19"/>
      <c r="D43" s="5" t="s">
        <v>679</v>
      </c>
      <c r="I43" s="5" t="s">
        <v>843</v>
      </c>
    </row>
    <row r="44" spans="1:11" x14ac:dyDescent="0.25">
      <c r="A44" s="30"/>
      <c r="B44" s="19"/>
      <c r="D44" s="5" t="s">
        <v>627</v>
      </c>
      <c r="I44" s="5" t="s">
        <v>701</v>
      </c>
    </row>
    <row r="45" spans="1:11" x14ac:dyDescent="0.25">
      <c r="A45" s="30"/>
      <c r="B45" s="19"/>
      <c r="D45" s="5" t="s">
        <v>843</v>
      </c>
      <c r="I45" s="5" t="s">
        <v>635</v>
      </c>
    </row>
    <row r="46" spans="1:11" x14ac:dyDescent="0.25">
      <c r="A46" s="30"/>
      <c r="B46" s="19"/>
      <c r="D46" s="5" t="s">
        <v>701</v>
      </c>
      <c r="I46" s="5" t="s">
        <v>727</v>
      </c>
    </row>
    <row r="47" spans="1:11" x14ac:dyDescent="0.25">
      <c r="A47" s="30"/>
      <c r="B47" s="19"/>
      <c r="D47" s="5" t="s">
        <v>635</v>
      </c>
      <c r="I47" s="5" t="s">
        <v>391</v>
      </c>
    </row>
    <row r="48" spans="1:11" x14ac:dyDescent="0.25">
      <c r="A48" s="30"/>
      <c r="B48" s="19"/>
      <c r="D48" s="5" t="s">
        <v>727</v>
      </c>
      <c r="I48" s="5" t="s">
        <v>393</v>
      </c>
    </row>
    <row r="49" spans="1:9" x14ac:dyDescent="0.25">
      <c r="A49" s="30"/>
      <c r="B49" s="19"/>
      <c r="D49" s="5" t="s">
        <v>391</v>
      </c>
      <c r="I49" s="5" t="s">
        <v>392</v>
      </c>
    </row>
    <row r="50" spans="1:9" x14ac:dyDescent="0.25">
      <c r="A50" s="30"/>
      <c r="B50" s="19"/>
      <c r="D50" s="5" t="s">
        <v>393</v>
      </c>
      <c r="I50" s="5" t="s">
        <v>388</v>
      </c>
    </row>
    <row r="51" spans="1:9" x14ac:dyDescent="0.25">
      <c r="A51" s="30"/>
      <c r="B51" s="19"/>
      <c r="D51" s="5" t="s">
        <v>392</v>
      </c>
      <c r="I51" s="5" t="s">
        <v>394</v>
      </c>
    </row>
    <row r="52" spans="1:9" x14ac:dyDescent="0.25">
      <c r="A52" s="30"/>
      <c r="B52" s="19"/>
      <c r="D52" s="5" t="s">
        <v>388</v>
      </c>
      <c r="I52" s="5" t="s">
        <v>390</v>
      </c>
    </row>
    <row r="53" spans="1:9" x14ac:dyDescent="0.25">
      <c r="A53" s="30"/>
      <c r="B53" s="19"/>
      <c r="D53" s="5" t="s">
        <v>394</v>
      </c>
      <c r="I53" s="5" t="s">
        <v>550</v>
      </c>
    </row>
    <row r="54" spans="1:9" x14ac:dyDescent="0.25">
      <c r="A54" s="30"/>
      <c r="B54" s="19"/>
      <c r="D54" s="5" t="s">
        <v>390</v>
      </c>
      <c r="I54" s="5" t="s">
        <v>386</v>
      </c>
    </row>
    <row r="55" spans="1:9" x14ac:dyDescent="0.25">
      <c r="A55" s="30"/>
      <c r="B55" s="19"/>
      <c r="D55" s="5" t="s">
        <v>550</v>
      </c>
      <c r="I55" s="5" t="s">
        <v>822</v>
      </c>
    </row>
    <row r="56" spans="1:9" x14ac:dyDescent="0.25">
      <c r="A56" s="30"/>
      <c r="B56" s="19"/>
      <c r="D56" s="5" t="s">
        <v>386</v>
      </c>
      <c r="I56" s="5" t="s">
        <v>382</v>
      </c>
    </row>
    <row r="57" spans="1:9" x14ac:dyDescent="0.25">
      <c r="A57" s="30"/>
      <c r="B57" s="19"/>
      <c r="D57" s="5" t="s">
        <v>822</v>
      </c>
      <c r="I57" s="5" t="s">
        <v>823</v>
      </c>
    </row>
    <row r="58" spans="1:9" x14ac:dyDescent="0.25">
      <c r="A58" s="30"/>
      <c r="B58" s="19"/>
      <c r="D58" s="5" t="s">
        <v>382</v>
      </c>
      <c r="I58" s="5" t="s">
        <v>500</v>
      </c>
    </row>
    <row r="59" spans="1:9" x14ac:dyDescent="0.25">
      <c r="A59" s="30"/>
      <c r="B59" s="19"/>
      <c r="D59" s="5" t="s">
        <v>823</v>
      </c>
      <c r="I59" s="5" t="s">
        <v>824</v>
      </c>
    </row>
    <row r="60" spans="1:9" x14ac:dyDescent="0.25">
      <c r="A60" s="30"/>
      <c r="B60" s="19"/>
      <c r="D60" s="5" t="s">
        <v>500</v>
      </c>
      <c r="I60" s="5" t="s">
        <v>825</v>
      </c>
    </row>
    <row r="61" spans="1:9" x14ac:dyDescent="0.25">
      <c r="A61" s="30"/>
      <c r="B61" s="19"/>
      <c r="D61" s="5" t="s">
        <v>824</v>
      </c>
      <c r="I61" s="5" t="s">
        <v>743</v>
      </c>
    </row>
    <row r="62" spans="1:9" x14ac:dyDescent="0.25">
      <c r="A62" s="30"/>
      <c r="B62" s="19"/>
      <c r="D62" s="5" t="s">
        <v>825</v>
      </c>
      <c r="I62" s="5" t="s">
        <v>548</v>
      </c>
    </row>
    <row r="63" spans="1:9" x14ac:dyDescent="0.25">
      <c r="A63" s="30"/>
      <c r="B63" s="19"/>
      <c r="D63" s="5" t="s">
        <v>743</v>
      </c>
      <c r="I63" s="5" t="s">
        <v>484</v>
      </c>
    </row>
    <row r="64" spans="1:9" x14ac:dyDescent="0.25">
      <c r="A64" s="30"/>
      <c r="B64" s="19"/>
      <c r="D64" s="5" t="s">
        <v>548</v>
      </c>
      <c r="I64" s="5" t="s">
        <v>625</v>
      </c>
    </row>
    <row r="65" spans="1:9" x14ac:dyDescent="0.25">
      <c r="A65" s="30"/>
      <c r="B65" s="19"/>
      <c r="D65" s="5" t="s">
        <v>484</v>
      </c>
      <c r="I65" s="5" t="s">
        <v>396</v>
      </c>
    </row>
    <row r="66" spans="1:9" x14ac:dyDescent="0.25">
      <c r="A66" s="30"/>
      <c r="B66" s="19"/>
      <c r="D66" s="5" t="s">
        <v>625</v>
      </c>
      <c r="I66" s="5" t="s">
        <v>751</v>
      </c>
    </row>
    <row r="67" spans="1:9" x14ac:dyDescent="0.25">
      <c r="A67" s="30"/>
      <c r="B67" s="19"/>
      <c r="D67" s="5" t="s">
        <v>396</v>
      </c>
    </row>
    <row r="68" spans="1:9" x14ac:dyDescent="0.25">
      <c r="A68" s="30"/>
      <c r="B68" s="19"/>
      <c r="D68" s="5" t="s">
        <v>751</v>
      </c>
    </row>
    <row r="69" spans="1:9" x14ac:dyDescent="0.25">
      <c r="A69" s="30"/>
      <c r="B69" s="19"/>
    </row>
    <row r="70" spans="1:9" x14ac:dyDescent="0.25">
      <c r="A70" s="30"/>
      <c r="B70" s="19"/>
    </row>
    <row r="71" spans="1:9" x14ac:dyDescent="0.25">
      <c r="A71" s="30"/>
      <c r="B71" s="19"/>
    </row>
    <row r="72" spans="1:9" x14ac:dyDescent="0.25">
      <c r="A72" s="30"/>
      <c r="B72" s="19"/>
    </row>
    <row r="73" spans="1:9" x14ac:dyDescent="0.25">
      <c r="A73" s="30"/>
      <c r="B73" s="19"/>
    </row>
    <row r="74" spans="1:9" x14ac:dyDescent="0.25">
      <c r="A74" s="30"/>
      <c r="B74" s="19"/>
    </row>
    <row r="75" spans="1:9" x14ac:dyDescent="0.25">
      <c r="A75" s="30"/>
      <c r="B75" s="19"/>
      <c r="D75" s="4"/>
      <c r="E75" s="4"/>
      <c r="F75" s="169"/>
    </row>
    <row r="76" spans="1:9" ht="105" x14ac:dyDescent="0.25">
      <c r="A76" s="44" t="s">
        <v>364</v>
      </c>
      <c r="C76" s="4" t="s">
        <v>919</v>
      </c>
      <c r="D76" s="66" t="s">
        <v>928</v>
      </c>
      <c r="E76" s="66" t="s">
        <v>1258</v>
      </c>
      <c r="F76" s="9" t="s">
        <v>1261</v>
      </c>
      <c r="G76" s="67" t="s">
        <v>1257</v>
      </c>
      <c r="H76" s="4" t="s">
        <v>920</v>
      </c>
      <c r="I76" s="4" t="s">
        <v>922</v>
      </c>
    </row>
    <row r="77" spans="1:9" x14ac:dyDescent="0.25">
      <c r="A77" s="30" t="s">
        <v>911</v>
      </c>
      <c r="B77" t="s">
        <v>1264</v>
      </c>
      <c r="C77" s="5" t="s">
        <v>490</v>
      </c>
      <c r="D77" s="5" t="s">
        <v>1270</v>
      </c>
      <c r="E77" s="5" t="s">
        <v>402</v>
      </c>
      <c r="F77" t="s">
        <v>421</v>
      </c>
      <c r="G77" s="5"/>
      <c r="H77" s="5" t="s">
        <v>304</v>
      </c>
      <c r="I77" s="5"/>
    </row>
    <row r="78" spans="1:9" x14ac:dyDescent="0.25">
      <c r="C78" s="5" t="s">
        <v>850</v>
      </c>
      <c r="D78" s="5"/>
      <c r="E78" t="s">
        <v>421</v>
      </c>
      <c r="F78" t="s">
        <v>425</v>
      </c>
      <c r="G78" s="5"/>
      <c r="H78" s="5" t="s">
        <v>305</v>
      </c>
      <c r="I78" s="5"/>
    </row>
    <row r="79" spans="1:9" x14ac:dyDescent="0.25">
      <c r="C79" s="5" t="s">
        <v>411</v>
      </c>
      <c r="D79" s="5" t="s">
        <v>352</v>
      </c>
      <c r="E79" t="s">
        <v>425</v>
      </c>
      <c r="F79" s="5" t="s">
        <v>444</v>
      </c>
      <c r="G79" s="5"/>
      <c r="H79" s="5" t="s">
        <v>306</v>
      </c>
      <c r="I79" s="5" t="s">
        <v>352</v>
      </c>
    </row>
    <row r="80" spans="1:9" x14ac:dyDescent="0.25">
      <c r="C80" s="5" t="s">
        <v>420</v>
      </c>
      <c r="D80" s="5" t="s">
        <v>466</v>
      </c>
      <c r="E80" s="5" t="s">
        <v>352</v>
      </c>
      <c r="F80" s="5" t="s">
        <v>890</v>
      </c>
      <c r="G80" s="5"/>
      <c r="H80" t="s">
        <v>310</v>
      </c>
      <c r="I80" s="5" t="s">
        <v>466</v>
      </c>
    </row>
    <row r="81" spans="2:9" x14ac:dyDescent="0.25">
      <c r="C81" s="5" t="s">
        <v>422</v>
      </c>
      <c r="D81" s="5" t="s">
        <v>469</v>
      </c>
      <c r="E81" s="5" t="s">
        <v>444</v>
      </c>
      <c r="F81" s="5" t="s">
        <v>819</v>
      </c>
      <c r="G81" s="5" t="s">
        <v>494</v>
      </c>
      <c r="H81" t="s">
        <v>421</v>
      </c>
      <c r="I81" s="5" t="s">
        <v>469</v>
      </c>
    </row>
    <row r="82" spans="2:9" x14ac:dyDescent="0.25">
      <c r="C82" s="5" t="s">
        <v>442</v>
      </c>
      <c r="D82" s="5" t="s">
        <v>836</v>
      </c>
      <c r="E82" s="5" t="s">
        <v>890</v>
      </c>
      <c r="F82" s="5" t="s">
        <v>469</v>
      </c>
      <c r="G82" s="5" t="s">
        <v>499</v>
      </c>
      <c r="H82" t="s">
        <v>423</v>
      </c>
      <c r="I82" s="5" t="s">
        <v>836</v>
      </c>
    </row>
    <row r="83" spans="2:9" x14ac:dyDescent="0.25">
      <c r="C83" s="5" t="s">
        <v>545</v>
      </c>
      <c r="D83" s="5" t="s">
        <v>896</v>
      </c>
      <c r="E83" s="5" t="s">
        <v>819</v>
      </c>
      <c r="F83" s="5" t="s">
        <v>471</v>
      </c>
      <c r="G83" s="5" t="s">
        <v>844</v>
      </c>
      <c r="H83" t="s">
        <v>425</v>
      </c>
      <c r="I83" s="5" t="s">
        <v>896</v>
      </c>
    </row>
    <row r="84" spans="2:9" x14ac:dyDescent="0.25">
      <c r="C84" s="5" t="s">
        <v>546</v>
      </c>
      <c r="D84" s="5" t="s">
        <v>475</v>
      </c>
      <c r="E84" s="5" t="s">
        <v>469</v>
      </c>
      <c r="F84" s="5" t="s">
        <v>473</v>
      </c>
      <c r="G84" s="5" t="s">
        <v>846</v>
      </c>
      <c r="H84" t="s">
        <v>431</v>
      </c>
      <c r="I84" s="5" t="s">
        <v>475</v>
      </c>
    </row>
    <row r="85" spans="2:9" x14ac:dyDescent="0.25">
      <c r="C85" s="5" t="s">
        <v>599</v>
      </c>
      <c r="D85" s="5" t="s">
        <v>838</v>
      </c>
      <c r="E85" s="5" t="s">
        <v>471</v>
      </c>
      <c r="F85" s="5" t="s">
        <v>836</v>
      </c>
      <c r="G85" s="5" t="s">
        <v>849</v>
      </c>
      <c r="H85" s="5" t="s">
        <v>352</v>
      </c>
      <c r="I85" s="5" t="s">
        <v>838</v>
      </c>
    </row>
    <row r="86" spans="2:9" x14ac:dyDescent="0.25">
      <c r="C86" s="5" t="s">
        <v>600</v>
      </c>
      <c r="D86" s="5" t="s">
        <v>488</v>
      </c>
      <c r="E86" s="5" t="s">
        <v>473</v>
      </c>
      <c r="F86" s="5" t="s">
        <v>896</v>
      </c>
      <c r="G86" s="5" t="s">
        <v>850</v>
      </c>
      <c r="H86" s="5" t="s">
        <v>444</v>
      </c>
      <c r="I86" s="5" t="s">
        <v>488</v>
      </c>
    </row>
    <row r="87" spans="2:9" x14ac:dyDescent="0.25">
      <c r="C87" s="5" t="s">
        <v>605</v>
      </c>
      <c r="D87" s="5" t="s">
        <v>494</v>
      </c>
      <c r="E87" s="5" t="s">
        <v>836</v>
      </c>
      <c r="F87" s="5" t="s">
        <v>475</v>
      </c>
      <c r="G87" s="5" t="s">
        <v>854</v>
      </c>
      <c r="H87" s="5" t="s">
        <v>890</v>
      </c>
      <c r="I87" s="5" t="s">
        <v>494</v>
      </c>
    </row>
    <row r="88" spans="2:9" x14ac:dyDescent="0.25">
      <c r="C88" s="5" t="s">
        <v>606</v>
      </c>
      <c r="D88" s="5" t="s">
        <v>496</v>
      </c>
      <c r="E88" s="5" t="s">
        <v>896</v>
      </c>
      <c r="F88" s="5" t="s">
        <v>838</v>
      </c>
      <c r="G88" s="5" t="s">
        <v>535</v>
      </c>
      <c r="H88" s="5" t="s">
        <v>819</v>
      </c>
      <c r="I88" s="5" t="s">
        <v>496</v>
      </c>
    </row>
    <row r="89" spans="2:9" x14ac:dyDescent="0.25">
      <c r="C89" s="5" t="s">
        <v>608</v>
      </c>
      <c r="D89" s="5" t="s">
        <v>501</v>
      </c>
      <c r="E89" s="5" t="s">
        <v>838</v>
      </c>
      <c r="F89" s="5" t="s">
        <v>477</v>
      </c>
      <c r="G89" s="5" t="s">
        <v>483</v>
      </c>
      <c r="H89" s="5" t="s">
        <v>469</v>
      </c>
      <c r="I89" s="5" t="s">
        <v>501</v>
      </c>
    </row>
    <row r="90" spans="2:9" x14ac:dyDescent="0.25">
      <c r="C90" s="5" t="s">
        <v>633</v>
      </c>
      <c r="D90" s="5" t="s">
        <v>844</v>
      </c>
      <c r="E90" s="5" t="s">
        <v>409</v>
      </c>
      <c r="F90" s="5" t="s">
        <v>409</v>
      </c>
      <c r="G90" s="5" t="s">
        <v>540</v>
      </c>
      <c r="H90" s="5" t="s">
        <v>471</v>
      </c>
      <c r="I90" s="5" t="s">
        <v>844</v>
      </c>
    </row>
    <row r="91" spans="2:9" x14ac:dyDescent="0.25">
      <c r="C91" s="5" t="s">
        <v>635</v>
      </c>
      <c r="D91" s="5" t="s">
        <v>846</v>
      </c>
      <c r="E91" s="5" t="s">
        <v>480</v>
      </c>
      <c r="F91" s="5" t="s">
        <v>480</v>
      </c>
      <c r="G91" s="5" t="s">
        <v>500</v>
      </c>
      <c r="H91" s="5" t="s">
        <v>473</v>
      </c>
      <c r="I91" s="5" t="s">
        <v>846</v>
      </c>
    </row>
    <row r="92" spans="2:9" x14ac:dyDescent="0.25">
      <c r="D92" s="5" t="s">
        <v>849</v>
      </c>
      <c r="E92" s="5" t="s">
        <v>484</v>
      </c>
      <c r="F92" s="5" t="s">
        <v>486</v>
      </c>
      <c r="G92" s="5" t="s">
        <v>374</v>
      </c>
      <c r="H92" s="5" t="s">
        <v>836</v>
      </c>
      <c r="I92" s="5" t="s">
        <v>849</v>
      </c>
    </row>
    <row r="93" spans="2:9" x14ac:dyDescent="0.25">
      <c r="B93" t="s">
        <v>1265</v>
      </c>
      <c r="C93" s="5" t="s">
        <v>412</v>
      </c>
      <c r="D93" s="5" t="s">
        <v>850</v>
      </c>
      <c r="E93" s="5" t="s">
        <v>486</v>
      </c>
      <c r="F93" s="5" t="s">
        <v>488</v>
      </c>
      <c r="G93" s="5" t="s">
        <v>376</v>
      </c>
      <c r="H93" s="5" t="s">
        <v>896</v>
      </c>
      <c r="I93" s="5" t="s">
        <v>850</v>
      </c>
    </row>
    <row r="94" spans="2:9" x14ac:dyDescent="0.25">
      <c r="C94" s="5" t="s">
        <v>414</v>
      </c>
      <c r="D94" s="5" t="s">
        <v>410</v>
      </c>
      <c r="E94" s="5" t="s">
        <v>488</v>
      </c>
      <c r="F94" s="5" t="s">
        <v>819</v>
      </c>
      <c r="G94" s="5" t="s">
        <v>351</v>
      </c>
      <c r="H94" s="5" t="s">
        <v>475</v>
      </c>
      <c r="I94" s="5" t="s">
        <v>410</v>
      </c>
    </row>
    <row r="95" spans="2:9" x14ac:dyDescent="0.25">
      <c r="C95" s="5" t="s">
        <v>415</v>
      </c>
      <c r="D95" s="5" t="s">
        <v>854</v>
      </c>
      <c r="E95" s="5" t="s">
        <v>492</v>
      </c>
      <c r="F95" s="5" t="s">
        <v>494</v>
      </c>
      <c r="G95" s="5" t="s">
        <v>564</v>
      </c>
      <c r="H95" s="5" t="s">
        <v>838</v>
      </c>
      <c r="I95" s="5" t="s">
        <v>854</v>
      </c>
    </row>
    <row r="96" spans="2:9" x14ac:dyDescent="0.25">
      <c r="C96" s="5" t="s">
        <v>416</v>
      </c>
      <c r="D96" s="5" t="s">
        <v>535</v>
      </c>
      <c r="E96" s="5" t="s">
        <v>819</v>
      </c>
      <c r="F96" s="5" t="s">
        <v>499</v>
      </c>
      <c r="G96" s="5" t="s">
        <v>378</v>
      </c>
      <c r="H96" s="5" t="s">
        <v>477</v>
      </c>
      <c r="I96" s="5" t="s">
        <v>535</v>
      </c>
    </row>
    <row r="97" spans="3:9" x14ac:dyDescent="0.25">
      <c r="C97" s="5" t="s">
        <v>417</v>
      </c>
      <c r="D97" s="5" t="s">
        <v>483</v>
      </c>
      <c r="E97" s="5" t="s">
        <v>494</v>
      </c>
      <c r="F97" s="5" t="s">
        <v>844</v>
      </c>
      <c r="G97" s="5" t="s">
        <v>860</v>
      </c>
      <c r="H97" s="5" t="s">
        <v>409</v>
      </c>
      <c r="I97" s="5" t="s">
        <v>483</v>
      </c>
    </row>
    <row r="98" spans="3:9" x14ac:dyDescent="0.25">
      <c r="C98" s="5" t="s">
        <v>418</v>
      </c>
      <c r="D98" s="5" t="s">
        <v>500</v>
      </c>
      <c r="E98" s="5" t="s">
        <v>499</v>
      </c>
      <c r="F98" s="5" t="s">
        <v>846</v>
      </c>
      <c r="G98" s="5" t="s">
        <v>861</v>
      </c>
      <c r="H98" s="5" t="s">
        <v>480</v>
      </c>
      <c r="I98" s="5" t="s">
        <v>500</v>
      </c>
    </row>
    <row r="99" spans="3:9" x14ac:dyDescent="0.25">
      <c r="C99" s="5" t="s">
        <v>419</v>
      </c>
      <c r="D99" s="5"/>
      <c r="E99" s="5" t="s">
        <v>844</v>
      </c>
      <c r="F99" s="5" t="s">
        <v>849</v>
      </c>
      <c r="G99" s="5" t="s">
        <v>862</v>
      </c>
      <c r="H99" s="5" t="s">
        <v>486</v>
      </c>
      <c r="I99" s="5"/>
    </row>
    <row r="100" spans="3:9" x14ac:dyDescent="0.25">
      <c r="C100" s="5" t="s">
        <v>426</v>
      </c>
      <c r="D100" s="5" t="s">
        <v>376</v>
      </c>
      <c r="E100" s="5" t="s">
        <v>846</v>
      </c>
      <c r="F100" s="5" t="s">
        <v>850</v>
      </c>
      <c r="G100" s="5" t="s">
        <v>586</v>
      </c>
      <c r="H100" s="5" t="s">
        <v>488</v>
      </c>
      <c r="I100" s="5" t="s">
        <v>376</v>
      </c>
    </row>
    <row r="101" spans="3:9" x14ac:dyDescent="0.25">
      <c r="C101" s="5" t="s">
        <v>429</v>
      </c>
      <c r="D101" s="5" t="s">
        <v>351</v>
      </c>
      <c r="E101" s="5" t="s">
        <v>849</v>
      </c>
      <c r="F101" s="5" t="s">
        <v>410</v>
      </c>
      <c r="G101" s="5" t="s">
        <v>380</v>
      </c>
      <c r="H101" s="5" t="s">
        <v>819</v>
      </c>
      <c r="I101" s="5" t="s">
        <v>351</v>
      </c>
    </row>
    <row r="102" spans="3:9" x14ac:dyDescent="0.25">
      <c r="C102" s="5" t="s">
        <v>432</v>
      </c>
      <c r="D102" s="5" t="s">
        <v>378</v>
      </c>
      <c r="E102" s="5" t="s">
        <v>850</v>
      </c>
      <c r="F102" s="5" t="s">
        <v>854</v>
      </c>
      <c r="G102" s="5" t="s">
        <v>820</v>
      </c>
      <c r="H102" s="5" t="s">
        <v>494</v>
      </c>
      <c r="I102" s="5" t="s">
        <v>378</v>
      </c>
    </row>
    <row r="103" spans="3:9" x14ac:dyDescent="0.25">
      <c r="C103" s="5" t="s">
        <v>435</v>
      </c>
      <c r="D103" s="5"/>
      <c r="E103" s="5" t="s">
        <v>410</v>
      </c>
      <c r="F103" s="5" t="s">
        <v>535</v>
      </c>
      <c r="G103" s="5" t="s">
        <v>863</v>
      </c>
      <c r="H103" s="5" t="s">
        <v>496</v>
      </c>
      <c r="I103" s="5"/>
    </row>
    <row r="104" spans="3:9" x14ac:dyDescent="0.25">
      <c r="C104" s="5" t="s">
        <v>437</v>
      </c>
      <c r="D104" s="5"/>
      <c r="E104" s="5" t="s">
        <v>854</v>
      </c>
      <c r="F104" s="5" t="s">
        <v>483</v>
      </c>
      <c r="G104" s="5" t="s">
        <v>602</v>
      </c>
      <c r="H104" s="5" t="s">
        <v>499</v>
      </c>
      <c r="I104" s="5"/>
    </row>
    <row r="105" spans="3:9" x14ac:dyDescent="0.25">
      <c r="C105" s="5" t="s">
        <v>439</v>
      </c>
      <c r="D105" s="5" t="s">
        <v>861</v>
      </c>
      <c r="E105" s="5" t="s">
        <v>535</v>
      </c>
      <c r="F105" s="5" t="s">
        <v>540</v>
      </c>
      <c r="G105" s="5" t="s">
        <v>834</v>
      </c>
      <c r="H105" s="5" t="s">
        <v>501</v>
      </c>
      <c r="I105" s="5" t="s">
        <v>861</v>
      </c>
    </row>
    <row r="106" spans="3:9" x14ac:dyDescent="0.25">
      <c r="C106" s="5" t="s">
        <v>506</v>
      </c>
      <c r="D106" s="5" t="s">
        <v>862</v>
      </c>
      <c r="E106" s="5" t="s">
        <v>483</v>
      </c>
      <c r="F106" s="5" t="s">
        <v>853</v>
      </c>
      <c r="G106" s="5" t="s">
        <v>382</v>
      </c>
      <c r="H106" s="5" t="s">
        <v>844</v>
      </c>
      <c r="I106" s="5" t="s">
        <v>862</v>
      </c>
    </row>
    <row r="107" spans="3:9" x14ac:dyDescent="0.25">
      <c r="C107" s="5" t="s">
        <v>507</v>
      </c>
      <c r="D107" s="5" t="s">
        <v>380</v>
      </c>
      <c r="E107" s="5" t="s">
        <v>540</v>
      </c>
      <c r="F107" s="5" t="s">
        <v>500</v>
      </c>
      <c r="G107" s="5" t="s">
        <v>823</v>
      </c>
      <c r="H107" s="5" t="s">
        <v>846</v>
      </c>
      <c r="I107" s="5" t="s">
        <v>380</v>
      </c>
    </row>
    <row r="108" spans="3:9" x14ac:dyDescent="0.25">
      <c r="C108" s="5" t="s">
        <v>508</v>
      </c>
      <c r="D108" s="5" t="s">
        <v>547</v>
      </c>
      <c r="E108" s="5" t="s">
        <v>853</v>
      </c>
      <c r="F108" s="5" t="s">
        <v>374</v>
      </c>
      <c r="G108" s="5" t="s">
        <v>835</v>
      </c>
      <c r="H108" s="5" t="s">
        <v>849</v>
      </c>
      <c r="I108" s="5" t="s">
        <v>547</v>
      </c>
    </row>
    <row r="109" spans="3:9" x14ac:dyDescent="0.25">
      <c r="C109" s="5" t="s">
        <v>509</v>
      </c>
      <c r="D109" s="5" t="s">
        <v>863</v>
      </c>
      <c r="E109" s="5" t="s">
        <v>500</v>
      </c>
      <c r="F109" s="5" t="s">
        <v>376</v>
      </c>
      <c r="G109" s="5" t="s">
        <v>837</v>
      </c>
      <c r="H109" s="5" t="s">
        <v>850</v>
      </c>
      <c r="I109" s="5" t="s">
        <v>863</v>
      </c>
    </row>
    <row r="110" spans="3:9" x14ac:dyDescent="0.25">
      <c r="C110" s="5" t="s">
        <v>510</v>
      </c>
      <c r="D110" s="5" t="s">
        <v>834</v>
      </c>
      <c r="E110" s="5" t="s">
        <v>374</v>
      </c>
      <c r="F110" s="5" t="s">
        <v>351</v>
      </c>
      <c r="G110" s="5" t="s">
        <v>817</v>
      </c>
      <c r="H110" s="5" t="s">
        <v>410</v>
      </c>
      <c r="I110" s="5" t="s">
        <v>834</v>
      </c>
    </row>
    <row r="111" spans="3:9" x14ac:dyDescent="0.25">
      <c r="C111" s="5" t="s">
        <v>537</v>
      </c>
      <c r="D111" s="5"/>
      <c r="E111" s="5" t="s">
        <v>376</v>
      </c>
      <c r="F111" s="5" t="s">
        <v>564</v>
      </c>
      <c r="G111" s="5" t="s">
        <v>550</v>
      </c>
      <c r="H111" s="5" t="s">
        <v>852</v>
      </c>
      <c r="I111" s="5"/>
    </row>
    <row r="112" spans="3:9" x14ac:dyDescent="0.25">
      <c r="C112" s="5" t="s">
        <v>581</v>
      </c>
      <c r="D112" s="5"/>
      <c r="E112" s="5" t="s">
        <v>351</v>
      </c>
      <c r="F112" s="5" t="s">
        <v>378</v>
      </c>
      <c r="G112" s="5" t="s">
        <v>386</v>
      </c>
      <c r="H112" s="5" t="s">
        <v>419</v>
      </c>
      <c r="I112" s="5"/>
    </row>
    <row r="113" spans="3:9" x14ac:dyDescent="0.25">
      <c r="C113" t="s">
        <v>384</v>
      </c>
      <c r="D113" s="5" t="s">
        <v>837</v>
      </c>
      <c r="E113" s="5" t="s">
        <v>564</v>
      </c>
      <c r="F113" s="5" t="s">
        <v>536</v>
      </c>
      <c r="G113" s="5" t="s">
        <v>388</v>
      </c>
      <c r="H113" s="5" t="s">
        <v>854</v>
      </c>
      <c r="I113" s="5" t="s">
        <v>837</v>
      </c>
    </row>
    <row r="114" spans="3:9" x14ac:dyDescent="0.25">
      <c r="C114" s="5" t="s">
        <v>601</v>
      </c>
      <c r="D114" s="5" t="s">
        <v>817</v>
      </c>
      <c r="E114" s="5" t="s">
        <v>378</v>
      </c>
      <c r="F114" s="5" t="s">
        <v>581</v>
      </c>
      <c r="G114" s="5" t="s">
        <v>822</v>
      </c>
      <c r="H114" s="5" t="s">
        <v>535</v>
      </c>
      <c r="I114" s="5" t="s">
        <v>817</v>
      </c>
    </row>
    <row r="115" spans="3:9" x14ac:dyDescent="0.25">
      <c r="C115" s="5" t="s">
        <v>603</v>
      </c>
      <c r="D115" s="5"/>
      <c r="E115" s="5" t="s">
        <v>536</v>
      </c>
      <c r="F115" s="5" t="s">
        <v>860</v>
      </c>
      <c r="G115" s="5" t="s">
        <v>390</v>
      </c>
      <c r="H115" s="5" t="s">
        <v>483</v>
      </c>
      <c r="I115" s="5"/>
    </row>
    <row r="116" spans="3:9" x14ac:dyDescent="0.25">
      <c r="C116" s="5" t="s">
        <v>607</v>
      </c>
      <c r="D116" s="5"/>
      <c r="E116" s="5" t="s">
        <v>581</v>
      </c>
      <c r="F116" s="5" t="s">
        <v>861</v>
      </c>
      <c r="G116" s="5" t="s">
        <v>391</v>
      </c>
      <c r="H116" s="5" t="s">
        <v>540</v>
      </c>
      <c r="I116" s="5"/>
    </row>
    <row r="117" spans="3:9" x14ac:dyDescent="0.25">
      <c r="C117" s="5" t="s">
        <v>609</v>
      </c>
      <c r="D117" s="5" t="s">
        <v>388</v>
      </c>
      <c r="E117" s="5" t="s">
        <v>860</v>
      </c>
      <c r="F117" s="5" t="s">
        <v>862</v>
      </c>
      <c r="G117" s="5" t="s">
        <v>392</v>
      </c>
      <c r="H117" s="5" t="s">
        <v>853</v>
      </c>
      <c r="I117" s="5" t="s">
        <v>388</v>
      </c>
    </row>
    <row r="118" spans="3:9" x14ac:dyDescent="0.25">
      <c r="C118" s="5" t="s">
        <v>610</v>
      </c>
      <c r="D118" s="5"/>
      <c r="E118" s="5" t="s">
        <v>861</v>
      </c>
      <c r="F118" s="5" t="s">
        <v>586</v>
      </c>
      <c r="G118" s="5" t="s">
        <v>393</v>
      </c>
      <c r="H118" s="5" t="s">
        <v>500</v>
      </c>
      <c r="I118" s="5"/>
    </row>
    <row r="119" spans="3:9" x14ac:dyDescent="0.25">
      <c r="C119" s="5" t="s">
        <v>634</v>
      </c>
      <c r="D119" s="5"/>
      <c r="E119" s="5" t="s">
        <v>862</v>
      </c>
      <c r="F119" s="5" t="s">
        <v>380</v>
      </c>
      <c r="G119" s="5" t="s">
        <v>394</v>
      </c>
      <c r="H119" s="5" t="s">
        <v>374</v>
      </c>
      <c r="I119" s="5"/>
    </row>
    <row r="120" spans="3:9" x14ac:dyDescent="0.25">
      <c r="C120" s="5" t="s">
        <v>636</v>
      </c>
      <c r="D120" s="5"/>
      <c r="E120" s="5" t="s">
        <v>586</v>
      </c>
      <c r="F120" s="5" t="s">
        <v>820</v>
      </c>
      <c r="G120" s="5" t="s">
        <v>560</v>
      </c>
      <c r="H120" s="5" t="s">
        <v>376</v>
      </c>
      <c r="I120" s="5"/>
    </row>
    <row r="121" spans="3:9" x14ac:dyDescent="0.25">
      <c r="C121" s="5" t="s">
        <v>637</v>
      </c>
      <c r="D121" s="5" t="s">
        <v>392</v>
      </c>
      <c r="E121" s="5" t="s">
        <v>380</v>
      </c>
      <c r="F121" s="5" t="s">
        <v>549</v>
      </c>
      <c r="G121" s="5" t="s">
        <v>350</v>
      </c>
      <c r="H121" s="5" t="s">
        <v>351</v>
      </c>
      <c r="I121" s="5" t="s">
        <v>392</v>
      </c>
    </row>
    <row r="122" spans="3:9" x14ac:dyDescent="0.25">
      <c r="C122" s="5" t="s">
        <v>638</v>
      </c>
      <c r="D122" s="5"/>
      <c r="E122" s="5" t="s">
        <v>596</v>
      </c>
      <c r="F122" s="5" t="s">
        <v>863</v>
      </c>
      <c r="G122" s="5" t="s">
        <v>825</v>
      </c>
      <c r="H122" s="5" t="s">
        <v>564</v>
      </c>
      <c r="I122" s="5"/>
    </row>
    <row r="123" spans="3:9" x14ac:dyDescent="0.25">
      <c r="C123" s="5" t="s">
        <v>644</v>
      </c>
      <c r="D123" s="5"/>
      <c r="E123" s="5" t="s">
        <v>820</v>
      </c>
      <c r="F123" s="5" t="s">
        <v>602</v>
      </c>
      <c r="G123" s="5" t="s">
        <v>595</v>
      </c>
      <c r="H123" s="5" t="s">
        <v>378</v>
      </c>
      <c r="I123" s="5"/>
    </row>
    <row r="124" spans="3:9" x14ac:dyDescent="0.25">
      <c r="C124" s="5" t="s">
        <v>645</v>
      </c>
      <c r="D124" s="5" t="s">
        <v>582</v>
      </c>
      <c r="E124" s="5" t="s">
        <v>549</v>
      </c>
      <c r="F124" s="5" t="s">
        <v>834</v>
      </c>
      <c r="G124" s="5" t="s">
        <v>827</v>
      </c>
      <c r="H124" s="5" t="s">
        <v>536</v>
      </c>
      <c r="I124" s="5" t="s">
        <v>582</v>
      </c>
    </row>
    <row r="125" spans="3:9" x14ac:dyDescent="0.25">
      <c r="C125" s="5" t="s">
        <v>646</v>
      </c>
      <c r="D125" s="5"/>
      <c r="E125" s="5" t="s">
        <v>863</v>
      </c>
      <c r="F125" s="5" t="s">
        <v>382</v>
      </c>
      <c r="G125" s="5" t="s">
        <v>826</v>
      </c>
      <c r="H125" s="5" t="s">
        <v>581</v>
      </c>
      <c r="I125" s="5"/>
    </row>
    <row r="126" spans="3:9" x14ac:dyDescent="0.25">
      <c r="C126" s="5" t="s">
        <v>648</v>
      </c>
      <c r="D126" s="5" t="s">
        <v>350</v>
      </c>
      <c r="E126" s="5" t="s">
        <v>602</v>
      </c>
      <c r="F126" s="5" t="s">
        <v>823</v>
      </c>
      <c r="G126" s="5" t="s">
        <v>828</v>
      </c>
      <c r="H126" s="5" t="s">
        <v>538</v>
      </c>
      <c r="I126" s="5" t="s">
        <v>350</v>
      </c>
    </row>
    <row r="127" spans="3:9" x14ac:dyDescent="0.25">
      <c r="C127" s="5" t="s">
        <v>650</v>
      </c>
      <c r="D127" s="5" t="s">
        <v>622</v>
      </c>
      <c r="E127" s="5" t="s">
        <v>834</v>
      </c>
      <c r="F127" s="5" t="s">
        <v>835</v>
      </c>
      <c r="G127" s="5" t="s">
        <v>829</v>
      </c>
      <c r="H127" s="5" t="s">
        <v>539</v>
      </c>
      <c r="I127" s="5" t="s">
        <v>622</v>
      </c>
    </row>
    <row r="128" spans="3:9" x14ac:dyDescent="0.25">
      <c r="C128" s="5" t="s">
        <v>652</v>
      </c>
      <c r="D128" s="5" t="s">
        <v>561</v>
      </c>
      <c r="E128" s="5" t="s">
        <v>382</v>
      </c>
      <c r="F128" s="5" t="s">
        <v>837</v>
      </c>
      <c r="G128" s="5" t="s">
        <v>843</v>
      </c>
      <c r="H128" s="5" t="s">
        <v>860</v>
      </c>
      <c r="I128" s="5" t="s">
        <v>561</v>
      </c>
    </row>
    <row r="129" spans="3:9" x14ac:dyDescent="0.25">
      <c r="C129" s="5" t="s">
        <v>653</v>
      </c>
      <c r="D129" s="5" t="s">
        <v>562</v>
      </c>
      <c r="E129" s="5" t="s">
        <v>823</v>
      </c>
      <c r="F129" s="5" t="s">
        <v>817</v>
      </c>
      <c r="G129" s="5" t="s">
        <v>845</v>
      </c>
      <c r="H129" s="5" t="s">
        <v>861</v>
      </c>
      <c r="I129" s="5" t="s">
        <v>562</v>
      </c>
    </row>
    <row r="130" spans="3:9" x14ac:dyDescent="0.25">
      <c r="C130" s="5" t="s">
        <v>654</v>
      </c>
      <c r="D130" s="5" t="s">
        <v>563</v>
      </c>
      <c r="E130" s="5" t="s">
        <v>835</v>
      </c>
      <c r="F130" s="5" t="s">
        <v>550</v>
      </c>
      <c r="G130" s="5" t="s">
        <v>821</v>
      </c>
      <c r="H130" s="5" t="s">
        <v>862</v>
      </c>
      <c r="I130" s="5" t="s">
        <v>563</v>
      </c>
    </row>
    <row r="131" spans="3:9" x14ac:dyDescent="0.25">
      <c r="C131" s="5" t="s">
        <v>664</v>
      </c>
      <c r="D131" s="5"/>
      <c r="E131" s="5" t="s">
        <v>837</v>
      </c>
      <c r="F131" t="s">
        <v>384</v>
      </c>
      <c r="G131" s="5" t="s">
        <v>847</v>
      </c>
      <c r="H131" s="5" t="s">
        <v>586</v>
      </c>
      <c r="I131" s="5"/>
    </row>
    <row r="132" spans="3:9" x14ac:dyDescent="0.25">
      <c r="C132" s="5" t="s">
        <v>665</v>
      </c>
      <c r="D132" s="5" t="s">
        <v>595</v>
      </c>
      <c r="E132" s="5" t="s">
        <v>817</v>
      </c>
      <c r="F132" s="5" t="s">
        <v>386</v>
      </c>
      <c r="G132" s="5" t="s">
        <v>851</v>
      </c>
      <c r="H132" s="5" t="s">
        <v>380</v>
      </c>
      <c r="I132" s="5" t="s">
        <v>595</v>
      </c>
    </row>
    <row r="133" spans="3:9" x14ac:dyDescent="0.25">
      <c r="C133" s="5" t="s">
        <v>666</v>
      </c>
      <c r="D133" s="5" t="s">
        <v>827</v>
      </c>
      <c r="E133" s="5" t="s">
        <v>550</v>
      </c>
      <c r="F133" s="5" t="s">
        <v>388</v>
      </c>
      <c r="G133" s="5" t="s">
        <v>841</v>
      </c>
      <c r="H133" s="5" t="s">
        <v>820</v>
      </c>
      <c r="I133" s="5" t="s">
        <v>827</v>
      </c>
    </row>
    <row r="134" spans="3:9" x14ac:dyDescent="0.25">
      <c r="C134" s="5" t="s">
        <v>668</v>
      </c>
      <c r="D134" s="5" t="s">
        <v>826</v>
      </c>
      <c r="E134" t="s">
        <v>384</v>
      </c>
      <c r="F134" s="5" t="s">
        <v>822</v>
      </c>
      <c r="G134" s="5" t="s">
        <v>842</v>
      </c>
      <c r="H134" s="5" t="s">
        <v>549</v>
      </c>
      <c r="I134" s="5" t="s">
        <v>826</v>
      </c>
    </row>
    <row r="135" spans="3:9" x14ac:dyDescent="0.25">
      <c r="C135" s="5" t="s">
        <v>676</v>
      </c>
      <c r="D135" s="5" t="s">
        <v>828</v>
      </c>
      <c r="E135" s="5" t="s">
        <v>386</v>
      </c>
      <c r="F135" s="5" t="s">
        <v>390</v>
      </c>
      <c r="G135" s="5" t="s">
        <v>866</v>
      </c>
      <c r="H135" s="5" t="s">
        <v>863</v>
      </c>
      <c r="I135" s="5" t="s">
        <v>828</v>
      </c>
    </row>
    <row r="136" spans="3:9" x14ac:dyDescent="0.25">
      <c r="C136" s="5" t="s">
        <v>755</v>
      </c>
      <c r="D136" s="5" t="s">
        <v>829</v>
      </c>
      <c r="E136" s="5" t="s">
        <v>388</v>
      </c>
      <c r="F136" s="5" t="s">
        <v>391</v>
      </c>
      <c r="G136" s="5" t="s">
        <v>697</v>
      </c>
      <c r="H136" s="5" t="s">
        <v>602</v>
      </c>
      <c r="I136" s="5" t="s">
        <v>829</v>
      </c>
    </row>
    <row r="137" spans="3:9" x14ac:dyDescent="0.25">
      <c r="C137" s="5" t="s">
        <v>756</v>
      </c>
      <c r="D137" s="5"/>
      <c r="E137" s="5" t="s">
        <v>822</v>
      </c>
      <c r="F137" s="5" t="s">
        <v>392</v>
      </c>
      <c r="G137" s="5" t="s">
        <v>701</v>
      </c>
      <c r="H137" s="5" t="s">
        <v>834</v>
      </c>
      <c r="I137" s="5"/>
    </row>
    <row r="138" spans="3:9" x14ac:dyDescent="0.25">
      <c r="C138" s="5" t="s">
        <v>757</v>
      </c>
      <c r="D138" s="5"/>
      <c r="E138" s="5" t="s">
        <v>390</v>
      </c>
      <c r="F138" s="5" t="s">
        <v>393</v>
      </c>
      <c r="G138" s="5" t="s">
        <v>705</v>
      </c>
      <c r="H138" s="5" t="s">
        <v>382</v>
      </c>
      <c r="I138" s="5"/>
    </row>
    <row r="139" spans="3:9" x14ac:dyDescent="0.25">
      <c r="C139" s="5" t="s">
        <v>758</v>
      </c>
      <c r="D139" s="5"/>
      <c r="E139" s="5" t="s">
        <v>391</v>
      </c>
      <c r="F139" s="5" t="s">
        <v>394</v>
      </c>
      <c r="G139" s="5" t="s">
        <v>709</v>
      </c>
      <c r="H139" s="5" t="s">
        <v>823</v>
      </c>
      <c r="I139" s="5"/>
    </row>
    <row r="140" spans="3:9" x14ac:dyDescent="0.25">
      <c r="C140" s="5"/>
      <c r="D140" s="5" t="s">
        <v>629</v>
      </c>
      <c r="E140" s="5" t="s">
        <v>392</v>
      </c>
      <c r="F140" s="5" t="s">
        <v>582</v>
      </c>
      <c r="G140" s="5" t="s">
        <v>741</v>
      </c>
      <c r="H140" s="5" t="s">
        <v>835</v>
      </c>
      <c r="I140" s="5" t="s">
        <v>629</v>
      </c>
    </row>
    <row r="141" spans="3:9" x14ac:dyDescent="0.25">
      <c r="D141" s="5" t="s">
        <v>630</v>
      </c>
      <c r="E141" s="5" t="s">
        <v>393</v>
      </c>
      <c r="F141" s="5" t="s">
        <v>395</v>
      </c>
      <c r="G141" s="5" t="s">
        <v>867</v>
      </c>
      <c r="H141" s="5" t="s">
        <v>837</v>
      </c>
      <c r="I141" s="5" t="s">
        <v>630</v>
      </c>
    </row>
    <row r="142" spans="3:9" x14ac:dyDescent="0.25">
      <c r="C142" s="5" t="s">
        <v>903</v>
      </c>
      <c r="D142" s="5" t="s">
        <v>631</v>
      </c>
      <c r="E142" s="5" t="s">
        <v>394</v>
      </c>
      <c r="F142" s="5" t="s">
        <v>560</v>
      </c>
      <c r="G142" s="5" t="s">
        <v>868</v>
      </c>
      <c r="H142" s="5" t="s">
        <v>817</v>
      </c>
      <c r="I142" s="5" t="s">
        <v>631</v>
      </c>
    </row>
    <row r="143" spans="3:9" x14ac:dyDescent="0.25">
      <c r="C143" s="5" t="s">
        <v>904</v>
      </c>
      <c r="D143" s="5"/>
      <c r="E143" s="5" t="s">
        <v>582</v>
      </c>
      <c r="F143" s="5" t="s">
        <v>350</v>
      </c>
      <c r="G143" s="5" t="s">
        <v>869</v>
      </c>
      <c r="H143" s="5" t="s">
        <v>550</v>
      </c>
      <c r="I143" s="5"/>
    </row>
    <row r="144" spans="3:9" x14ac:dyDescent="0.25">
      <c r="C144" s="5" t="s">
        <v>906</v>
      </c>
      <c r="D144" s="5" t="s">
        <v>845</v>
      </c>
      <c r="E144" s="5" t="s">
        <v>395</v>
      </c>
      <c r="F144" s="5" t="s">
        <v>622</v>
      </c>
      <c r="G144" s="5" t="s">
        <v>870</v>
      </c>
      <c r="H144" t="s">
        <v>384</v>
      </c>
      <c r="I144" s="5" t="s">
        <v>845</v>
      </c>
    </row>
    <row r="145" spans="3:9" x14ac:dyDescent="0.25">
      <c r="C145" s="5"/>
      <c r="D145" s="5" t="s">
        <v>821</v>
      </c>
      <c r="E145" s="5" t="s">
        <v>560</v>
      </c>
      <c r="F145" s="5" t="s">
        <v>825</v>
      </c>
      <c r="G145" s="5" t="s">
        <v>872</v>
      </c>
      <c r="H145" s="5" t="s">
        <v>386</v>
      </c>
      <c r="I145" s="5" t="s">
        <v>821</v>
      </c>
    </row>
    <row r="146" spans="3:9" x14ac:dyDescent="0.25">
      <c r="C146" s="5"/>
      <c r="D146" s="5" t="s">
        <v>847</v>
      </c>
      <c r="E146" s="5" t="s">
        <v>350</v>
      </c>
      <c r="F146" s="5" t="s">
        <v>595</v>
      </c>
      <c r="G146" s="5" t="s">
        <v>483</v>
      </c>
      <c r="H146" s="5" t="s">
        <v>388</v>
      </c>
      <c r="I146" s="5" t="s">
        <v>847</v>
      </c>
    </row>
    <row r="147" spans="3:9" x14ac:dyDescent="0.25">
      <c r="C147" s="5"/>
      <c r="D147" s="5" t="s">
        <v>851</v>
      </c>
      <c r="E147" s="5" t="s">
        <v>622</v>
      </c>
      <c r="F147" s="5" t="s">
        <v>827</v>
      </c>
      <c r="G147" s="5" t="s">
        <v>873</v>
      </c>
      <c r="H147" s="5" t="s">
        <v>822</v>
      </c>
      <c r="I147" s="5" t="s">
        <v>851</v>
      </c>
    </row>
    <row r="148" spans="3:9" x14ac:dyDescent="0.25">
      <c r="C148" s="5"/>
      <c r="D148" s="5" t="s">
        <v>842</v>
      </c>
      <c r="E148" s="5" t="s">
        <v>561</v>
      </c>
      <c r="F148" s="5" t="s">
        <v>826</v>
      </c>
      <c r="G148" s="5" t="s">
        <v>874</v>
      </c>
      <c r="H148" s="5" t="s">
        <v>390</v>
      </c>
      <c r="I148" s="5" t="s">
        <v>842</v>
      </c>
    </row>
    <row r="149" spans="3:9" x14ac:dyDescent="0.25">
      <c r="C149" s="5"/>
      <c r="D149" s="5" t="s">
        <v>892</v>
      </c>
      <c r="E149" s="5" t="s">
        <v>825</v>
      </c>
      <c r="F149" s="5" t="s">
        <v>828</v>
      </c>
      <c r="G149" s="5" t="s">
        <v>744</v>
      </c>
      <c r="H149" s="5" t="s">
        <v>391</v>
      </c>
      <c r="I149" s="5" t="s">
        <v>892</v>
      </c>
    </row>
    <row r="150" spans="3:9" x14ac:dyDescent="0.25">
      <c r="C150" s="5"/>
      <c r="D150" s="5" t="s">
        <v>891</v>
      </c>
      <c r="E150" s="5" t="s">
        <v>595</v>
      </c>
      <c r="F150" s="5" t="s">
        <v>829</v>
      </c>
      <c r="G150" s="5" t="s">
        <v>866</v>
      </c>
      <c r="H150" s="5" t="s">
        <v>392</v>
      </c>
      <c r="I150" s="5" t="s">
        <v>891</v>
      </c>
    </row>
    <row r="151" spans="3:9" x14ac:dyDescent="0.25">
      <c r="C151" s="5"/>
      <c r="D151" s="5" t="s">
        <v>866</v>
      </c>
      <c r="E151" s="5" t="s">
        <v>827</v>
      </c>
      <c r="F151" s="5" t="s">
        <v>843</v>
      </c>
      <c r="G151" s="5" t="s">
        <v>877</v>
      </c>
      <c r="H151" s="5" t="s">
        <v>393</v>
      </c>
      <c r="I151" s="5" t="s">
        <v>866</v>
      </c>
    </row>
    <row r="152" spans="3:9" x14ac:dyDescent="0.25">
      <c r="C152" s="5"/>
      <c r="D152" s="5" t="s">
        <v>697</v>
      </c>
      <c r="E152" s="5" t="s">
        <v>826</v>
      </c>
      <c r="F152" s="5" t="s">
        <v>893</v>
      </c>
      <c r="G152" s="5" t="s">
        <v>839</v>
      </c>
      <c r="H152" s="5" t="s">
        <v>394</v>
      </c>
      <c r="I152" s="5" t="s">
        <v>697</v>
      </c>
    </row>
    <row r="153" spans="3:9" x14ac:dyDescent="0.25">
      <c r="C153" s="5"/>
      <c r="D153" s="5" t="s">
        <v>699</v>
      </c>
      <c r="E153" s="5" t="s">
        <v>828</v>
      </c>
      <c r="F153" s="5" t="s">
        <v>629</v>
      </c>
      <c r="G153" s="5" t="s">
        <v>840</v>
      </c>
      <c r="H153" s="5" t="s">
        <v>582</v>
      </c>
      <c r="I153" s="5" t="s">
        <v>699</v>
      </c>
    </row>
    <row r="154" spans="3:9" x14ac:dyDescent="0.25">
      <c r="C154" s="5"/>
      <c r="D154" s="5" t="s">
        <v>703</v>
      </c>
      <c r="E154" s="5" t="s">
        <v>829</v>
      </c>
      <c r="F154" s="5" t="s">
        <v>630</v>
      </c>
      <c r="G154" s="89" t="s">
        <v>1177</v>
      </c>
      <c r="H154" s="5" t="s">
        <v>395</v>
      </c>
      <c r="I154" s="5" t="s">
        <v>703</v>
      </c>
    </row>
    <row r="155" spans="3:9" x14ac:dyDescent="0.25">
      <c r="C155" s="5"/>
      <c r="D155" s="5" t="s">
        <v>705</v>
      </c>
      <c r="E155" s="5" t="s">
        <v>620</v>
      </c>
      <c r="F155" s="5" t="s">
        <v>845</v>
      </c>
      <c r="G155" s="89" t="s">
        <v>1172</v>
      </c>
      <c r="H155" s="5" t="s">
        <v>560</v>
      </c>
      <c r="I155" s="5" t="s">
        <v>705</v>
      </c>
    </row>
    <row r="156" spans="3:9" x14ac:dyDescent="0.25">
      <c r="C156" s="5"/>
      <c r="D156" s="5"/>
      <c r="E156" s="5" t="s">
        <v>621</v>
      </c>
      <c r="F156" s="5" t="s">
        <v>821</v>
      </c>
      <c r="G156" s="89" t="s">
        <v>1173</v>
      </c>
      <c r="H156" s="5" t="s">
        <v>350</v>
      </c>
      <c r="I156" s="5"/>
    </row>
    <row r="157" spans="3:9" x14ac:dyDescent="0.25">
      <c r="C157" s="5"/>
      <c r="D157" s="5" t="s">
        <v>741</v>
      </c>
      <c r="E157" s="5" t="s">
        <v>396</v>
      </c>
      <c r="F157" s="5" t="s">
        <v>847</v>
      </c>
      <c r="G157" s="89" t="s">
        <v>1208</v>
      </c>
      <c r="H157" s="5" t="s">
        <v>622</v>
      </c>
      <c r="I157" s="5" t="s">
        <v>741</v>
      </c>
    </row>
    <row r="158" spans="3:9" x14ac:dyDescent="0.25">
      <c r="C158" s="5"/>
      <c r="D158" s="5" t="s">
        <v>742</v>
      </c>
      <c r="E158" s="5" t="s">
        <v>625</v>
      </c>
      <c r="F158" s="5" t="s">
        <v>851</v>
      </c>
      <c r="G158" s="5"/>
      <c r="H158" s="5" t="s">
        <v>561</v>
      </c>
      <c r="I158" s="5" t="s">
        <v>742</v>
      </c>
    </row>
    <row r="159" spans="3:9" x14ac:dyDescent="0.25">
      <c r="C159" s="5"/>
      <c r="D159" s="5"/>
      <c r="E159" s="5" t="s">
        <v>843</v>
      </c>
      <c r="F159" s="5" t="s">
        <v>841</v>
      </c>
      <c r="G159" s="5"/>
      <c r="H159" s="5" t="s">
        <v>565</v>
      </c>
      <c r="I159" s="5"/>
    </row>
    <row r="160" spans="3:9" x14ac:dyDescent="0.25">
      <c r="C160" s="5"/>
      <c r="D160" s="5" t="s">
        <v>855</v>
      </c>
      <c r="E160" s="5" t="s">
        <v>893</v>
      </c>
      <c r="F160" s="5" t="s">
        <v>842</v>
      </c>
      <c r="G160" s="5"/>
      <c r="H160" s="5" t="s">
        <v>825</v>
      </c>
      <c r="I160" s="5" t="s">
        <v>855</v>
      </c>
    </row>
    <row r="161" spans="2:9" x14ac:dyDescent="0.25">
      <c r="C161" s="5"/>
      <c r="D161" s="5" t="s">
        <v>868</v>
      </c>
      <c r="E161" s="5" t="s">
        <v>349</v>
      </c>
      <c r="F161" s="5" t="s">
        <v>866</v>
      </c>
      <c r="G161" s="5"/>
      <c r="H161" s="5" t="s">
        <v>590</v>
      </c>
      <c r="I161" s="5" t="s">
        <v>868</v>
      </c>
    </row>
    <row r="162" spans="2:9" x14ac:dyDescent="0.25">
      <c r="B162" t="s">
        <v>1266</v>
      </c>
      <c r="D162" s="5" t="s">
        <v>872</v>
      </c>
      <c r="E162" s="5" t="s">
        <v>629</v>
      </c>
      <c r="F162" s="5" t="s">
        <v>697</v>
      </c>
      <c r="G162" s="5"/>
      <c r="H162" s="5" t="s">
        <v>595</v>
      </c>
      <c r="I162" s="5" t="s">
        <v>872</v>
      </c>
    </row>
    <row r="163" spans="2:9" x14ac:dyDescent="0.25">
      <c r="D163" s="5" t="s">
        <v>483</v>
      </c>
      <c r="E163" s="5" t="s">
        <v>630</v>
      </c>
      <c r="F163" s="5" t="s">
        <v>701</v>
      </c>
      <c r="G163" s="5"/>
      <c r="H163" s="5" t="s">
        <v>827</v>
      </c>
      <c r="I163" s="5" t="s">
        <v>483</v>
      </c>
    </row>
    <row r="164" spans="2:9" x14ac:dyDescent="0.25">
      <c r="D164" s="5" t="s">
        <v>873</v>
      </c>
      <c r="E164" s="5" t="s">
        <v>845</v>
      </c>
      <c r="F164" s="5" t="s">
        <v>705</v>
      </c>
      <c r="G164" s="5"/>
      <c r="H164" s="5" t="s">
        <v>826</v>
      </c>
      <c r="I164" s="5" t="s">
        <v>873</v>
      </c>
    </row>
    <row r="165" spans="2:9" x14ac:dyDescent="0.25">
      <c r="C165" s="5"/>
      <c r="D165" s="5" t="s">
        <v>874</v>
      </c>
      <c r="E165" s="5" t="s">
        <v>821</v>
      </c>
      <c r="F165" s="5" t="s">
        <v>709</v>
      </c>
      <c r="G165" s="5"/>
      <c r="H165" s="5" t="s">
        <v>828</v>
      </c>
      <c r="I165" s="5" t="s">
        <v>874</v>
      </c>
    </row>
    <row r="166" spans="2:9" x14ac:dyDescent="0.25">
      <c r="C166" s="5"/>
      <c r="D166" s="5" t="s">
        <v>744</v>
      </c>
      <c r="E166" s="5" t="s">
        <v>847</v>
      </c>
      <c r="F166" s="5" t="s">
        <v>741</v>
      </c>
      <c r="G166" s="5"/>
      <c r="H166" s="5" t="s">
        <v>829</v>
      </c>
      <c r="I166" s="5" t="s">
        <v>744</v>
      </c>
    </row>
    <row r="167" spans="2:9" x14ac:dyDescent="0.25">
      <c r="C167" s="5"/>
      <c r="D167" s="5" t="s">
        <v>866</v>
      </c>
      <c r="E167" s="5" t="s">
        <v>851</v>
      </c>
      <c r="F167" s="5" t="s">
        <v>855</v>
      </c>
      <c r="G167" s="5"/>
      <c r="H167" s="5" t="s">
        <v>599</v>
      </c>
      <c r="I167" s="5" t="s">
        <v>866</v>
      </c>
    </row>
    <row r="168" spans="2:9" x14ac:dyDescent="0.25">
      <c r="C168" s="5"/>
      <c r="D168" s="5" t="s">
        <v>877</v>
      </c>
      <c r="E168" s="5" t="s">
        <v>841</v>
      </c>
      <c r="F168" s="5" t="s">
        <v>867</v>
      </c>
      <c r="G168" s="5"/>
      <c r="H168" s="5" t="s">
        <v>600</v>
      </c>
      <c r="I168" s="5" t="s">
        <v>877</v>
      </c>
    </row>
    <row r="169" spans="2:9" x14ac:dyDescent="0.25">
      <c r="D169" s="5"/>
      <c r="E169" s="5" t="s">
        <v>842</v>
      </c>
      <c r="F169" s="5" t="s">
        <v>857</v>
      </c>
      <c r="G169" s="5"/>
      <c r="H169" s="5" t="s">
        <v>601</v>
      </c>
      <c r="I169" s="5"/>
    </row>
    <row r="170" spans="2:9" x14ac:dyDescent="0.25">
      <c r="D170" s="5" t="s">
        <v>839</v>
      </c>
      <c r="E170" s="5" t="s">
        <v>866</v>
      </c>
      <c r="F170" s="5" t="s">
        <v>868</v>
      </c>
      <c r="G170" s="5"/>
      <c r="H170" s="5" t="s">
        <v>603</v>
      </c>
      <c r="I170" s="5" t="s">
        <v>839</v>
      </c>
    </row>
    <row r="171" spans="2:9" x14ac:dyDescent="0.25">
      <c r="D171" s="5" t="s">
        <v>840</v>
      </c>
      <c r="E171" s="5" t="s">
        <v>697</v>
      </c>
      <c r="F171" s="5" t="s">
        <v>869</v>
      </c>
      <c r="G171" s="5"/>
      <c r="H171" s="5" t="s">
        <v>605</v>
      </c>
      <c r="I171" s="5" t="s">
        <v>840</v>
      </c>
    </row>
    <row r="172" spans="2:9" x14ac:dyDescent="0.25">
      <c r="D172" s="5" t="s">
        <v>894</v>
      </c>
      <c r="E172" s="5" t="s">
        <v>701</v>
      </c>
      <c r="F172" s="5" t="s">
        <v>870</v>
      </c>
      <c r="G172" s="5"/>
      <c r="H172" s="5" t="s">
        <v>606</v>
      </c>
      <c r="I172" s="5" t="s">
        <v>894</v>
      </c>
    </row>
    <row r="173" spans="2:9" x14ac:dyDescent="0.25">
      <c r="D173" s="89" t="s">
        <v>1177</v>
      </c>
      <c r="E173" s="5" t="s">
        <v>705</v>
      </c>
      <c r="F173" s="5" t="s">
        <v>872</v>
      </c>
      <c r="G173" s="5"/>
      <c r="H173" s="5" t="s">
        <v>607</v>
      </c>
      <c r="I173" s="89" t="s">
        <v>1177</v>
      </c>
    </row>
    <row r="174" spans="2:9" x14ac:dyDescent="0.25">
      <c r="D174" s="89" t="s">
        <v>1171</v>
      </c>
      <c r="E174" s="5" t="s">
        <v>709</v>
      </c>
      <c r="F174" s="5" t="s">
        <v>483</v>
      </c>
      <c r="G174" s="5"/>
      <c r="H174" s="5" t="s">
        <v>608</v>
      </c>
      <c r="I174" s="89" t="s">
        <v>1171</v>
      </c>
    </row>
    <row r="175" spans="2:9" x14ac:dyDescent="0.25">
      <c r="D175" s="89" t="s">
        <v>1172</v>
      </c>
      <c r="E175" s="5" t="s">
        <v>741</v>
      </c>
      <c r="F175" s="5" t="s">
        <v>873</v>
      </c>
      <c r="G175" s="5"/>
      <c r="H175" s="5" t="s">
        <v>609</v>
      </c>
      <c r="I175" s="89" t="s">
        <v>1172</v>
      </c>
    </row>
    <row r="176" spans="2:9" x14ac:dyDescent="0.25">
      <c r="D176" s="89" t="s">
        <v>1208</v>
      </c>
      <c r="E176" s="5" t="s">
        <v>855</v>
      </c>
      <c r="F176" s="5" t="s">
        <v>874</v>
      </c>
      <c r="G176" s="5"/>
      <c r="H176" s="5" t="s">
        <v>610</v>
      </c>
      <c r="I176" s="89" t="s">
        <v>1208</v>
      </c>
    </row>
    <row r="177" spans="2:9" x14ac:dyDescent="0.25">
      <c r="D177" s="168"/>
      <c r="E177" s="5" t="s">
        <v>867</v>
      </c>
      <c r="F177" s="5" t="s">
        <v>744</v>
      </c>
      <c r="G177" s="5"/>
      <c r="H177" s="5" t="s">
        <v>843</v>
      </c>
      <c r="I177" s="5"/>
    </row>
    <row r="178" spans="2:9" x14ac:dyDescent="0.25">
      <c r="D178" s="168"/>
      <c r="E178" s="5" t="s">
        <v>868</v>
      </c>
      <c r="F178" s="5" t="s">
        <v>866</v>
      </c>
      <c r="G178" s="5"/>
      <c r="H178" s="5" t="s">
        <v>893</v>
      </c>
      <c r="I178" s="5"/>
    </row>
    <row r="179" spans="2:9" x14ac:dyDescent="0.25">
      <c r="D179" s="168"/>
      <c r="E179" s="5" t="s">
        <v>869</v>
      </c>
      <c r="F179" s="5" t="s">
        <v>877</v>
      </c>
      <c r="G179" s="5"/>
      <c r="H179" s="5" t="s">
        <v>627</v>
      </c>
      <c r="I179" s="5"/>
    </row>
    <row r="180" spans="2:9" x14ac:dyDescent="0.25">
      <c r="D180" s="168"/>
      <c r="E180" s="5" t="s">
        <v>870</v>
      </c>
      <c r="F180" s="5" t="s">
        <v>839</v>
      </c>
      <c r="G180" s="5"/>
      <c r="H180" s="5" t="s">
        <v>629</v>
      </c>
    </row>
    <row r="181" spans="2:9" x14ac:dyDescent="0.25">
      <c r="D181" s="168"/>
      <c r="E181" s="5" t="s">
        <v>872</v>
      </c>
      <c r="F181" s="5" t="s">
        <v>840</v>
      </c>
      <c r="G181" s="5"/>
      <c r="H181" s="5" t="s">
        <v>630</v>
      </c>
      <c r="I181" s="5"/>
    </row>
    <row r="182" spans="2:9" x14ac:dyDescent="0.25">
      <c r="D182" s="129"/>
      <c r="E182" s="5" t="s">
        <v>483</v>
      </c>
      <c r="F182" s="89" t="s">
        <v>1177</v>
      </c>
      <c r="G182" s="5"/>
      <c r="H182" s="5" t="s">
        <v>631</v>
      </c>
      <c r="I182" s="5"/>
    </row>
    <row r="183" spans="2:9" x14ac:dyDescent="0.25">
      <c r="D183" s="129"/>
      <c r="E183" s="5" t="s">
        <v>873</v>
      </c>
      <c r="F183" s="89" t="s">
        <v>1171</v>
      </c>
      <c r="G183" s="5"/>
      <c r="H183" s="5" t="s">
        <v>632</v>
      </c>
      <c r="I183" s="5"/>
    </row>
    <row r="184" spans="2:9" x14ac:dyDescent="0.25">
      <c r="D184" s="129"/>
      <c r="E184" s="5" t="s">
        <v>874</v>
      </c>
      <c r="F184" s="89" t="s">
        <v>1172</v>
      </c>
      <c r="G184" s="5"/>
      <c r="H184" s="5" t="s">
        <v>845</v>
      </c>
      <c r="I184" s="5"/>
    </row>
    <row r="185" spans="2:9" x14ac:dyDescent="0.25">
      <c r="D185" s="129"/>
      <c r="E185" s="5" t="s">
        <v>744</v>
      </c>
      <c r="F185" s="89" t="s">
        <v>1208</v>
      </c>
      <c r="G185" s="5"/>
      <c r="H185" s="5" t="s">
        <v>821</v>
      </c>
      <c r="I185" s="5"/>
    </row>
    <row r="186" spans="2:9" x14ac:dyDescent="0.25">
      <c r="E186" s="5" t="s">
        <v>866</v>
      </c>
      <c r="F186" s="5"/>
      <c r="G186" s="5"/>
      <c r="H186" s="5" t="s">
        <v>847</v>
      </c>
      <c r="I186" s="5"/>
    </row>
    <row r="187" spans="2:9" x14ac:dyDescent="0.25">
      <c r="E187" s="5" t="s">
        <v>877</v>
      </c>
      <c r="F187" s="5"/>
      <c r="G187" s="5"/>
      <c r="H187" s="5" t="s">
        <v>851</v>
      </c>
      <c r="I187" s="5"/>
    </row>
    <row r="188" spans="2:9" x14ac:dyDescent="0.25">
      <c r="B188" t="s">
        <v>1263</v>
      </c>
      <c r="E188" s="5" t="s">
        <v>839</v>
      </c>
      <c r="F188" s="5"/>
      <c r="G188" s="5"/>
      <c r="H188" s="5" t="s">
        <v>841</v>
      </c>
      <c r="I188" s="5"/>
    </row>
    <row r="189" spans="2:9" x14ac:dyDescent="0.25">
      <c r="E189" s="5" t="s">
        <v>840</v>
      </c>
      <c r="F189" s="5"/>
      <c r="G189" s="5"/>
      <c r="H189" s="5" t="s">
        <v>842</v>
      </c>
      <c r="I189" s="5"/>
    </row>
    <row r="190" spans="2:9" x14ac:dyDescent="0.25">
      <c r="E190" s="89" t="s">
        <v>1177</v>
      </c>
      <c r="F190" s="5"/>
      <c r="G190" s="5"/>
      <c r="H190" s="5" t="s">
        <v>892</v>
      </c>
      <c r="I190" s="5"/>
    </row>
    <row r="191" spans="2:9" x14ac:dyDescent="0.25">
      <c r="E191" s="89" t="s">
        <v>1171</v>
      </c>
      <c r="F191" s="5"/>
      <c r="G191" s="5"/>
      <c r="H191" s="5" t="s">
        <v>627</v>
      </c>
      <c r="I191" s="5"/>
    </row>
    <row r="192" spans="2:9" x14ac:dyDescent="0.25">
      <c r="E192" s="89" t="s">
        <v>1172</v>
      </c>
      <c r="F192" s="5"/>
      <c r="G192" s="5"/>
      <c r="H192" s="5" t="s">
        <v>891</v>
      </c>
      <c r="I192" s="5"/>
    </row>
    <row r="193" spans="5:9" x14ac:dyDescent="0.25">
      <c r="E193" s="89" t="s">
        <v>1208</v>
      </c>
      <c r="F193" s="5"/>
      <c r="G193" s="5"/>
      <c r="H193" s="5" t="s">
        <v>866</v>
      </c>
      <c r="I193" s="5"/>
    </row>
    <row r="194" spans="5:9" x14ac:dyDescent="0.25">
      <c r="E194" s="5"/>
      <c r="F194" s="5"/>
      <c r="G194" s="5"/>
      <c r="H194" s="5" t="s">
        <v>602</v>
      </c>
      <c r="I194" s="5"/>
    </row>
    <row r="195" spans="5:9" x14ac:dyDescent="0.25">
      <c r="E195" s="5"/>
      <c r="F195" s="5"/>
      <c r="G195" s="5"/>
      <c r="H195" s="5" t="s">
        <v>695</v>
      </c>
      <c r="I195" s="5"/>
    </row>
    <row r="196" spans="5:9" x14ac:dyDescent="0.25">
      <c r="E196" s="5"/>
      <c r="F196" s="5"/>
      <c r="G196" s="168"/>
      <c r="H196" s="5" t="s">
        <v>697</v>
      </c>
      <c r="I196" s="5"/>
    </row>
    <row r="197" spans="5:9" x14ac:dyDescent="0.25">
      <c r="E197" s="5"/>
      <c r="F197" s="5"/>
      <c r="G197" s="168"/>
      <c r="H197" s="5" t="s">
        <v>699</v>
      </c>
      <c r="I197" s="5"/>
    </row>
    <row r="198" spans="5:9" x14ac:dyDescent="0.25">
      <c r="E198" s="5"/>
      <c r="F198" s="5"/>
      <c r="G198" s="168"/>
      <c r="H198" s="5" t="s">
        <v>701</v>
      </c>
      <c r="I198" s="5"/>
    </row>
    <row r="199" spans="5:9" x14ac:dyDescent="0.25">
      <c r="E199" s="5"/>
      <c r="F199" s="5"/>
      <c r="G199" s="168"/>
      <c r="H199" s="5" t="s">
        <v>703</v>
      </c>
      <c r="I199" s="5"/>
    </row>
    <row r="200" spans="5:9" x14ac:dyDescent="0.25">
      <c r="E200" s="5"/>
      <c r="F200" s="5"/>
      <c r="G200" s="168"/>
      <c r="H200" s="5" t="s">
        <v>705</v>
      </c>
      <c r="I200" s="5"/>
    </row>
    <row r="201" spans="5:9" x14ac:dyDescent="0.25">
      <c r="E201" s="5"/>
      <c r="F201" s="168"/>
      <c r="G201" s="129"/>
      <c r="H201" s="5" t="s">
        <v>709</v>
      </c>
      <c r="I201" s="5"/>
    </row>
    <row r="202" spans="5:9" x14ac:dyDescent="0.25">
      <c r="E202" s="5"/>
      <c r="F202" s="168"/>
      <c r="G202" s="129"/>
      <c r="H202" s="5" t="s">
        <v>741</v>
      </c>
      <c r="I202" s="5"/>
    </row>
    <row r="203" spans="5:9" x14ac:dyDescent="0.25">
      <c r="E203" s="5"/>
      <c r="F203" s="168"/>
      <c r="G203" s="129"/>
      <c r="H203" s="5" t="s">
        <v>742</v>
      </c>
      <c r="I203" s="5"/>
    </row>
    <row r="204" spans="5:9" x14ac:dyDescent="0.25">
      <c r="E204" s="5"/>
      <c r="F204" s="129"/>
      <c r="G204" s="129"/>
      <c r="H204" s="5" t="s">
        <v>855</v>
      </c>
      <c r="I204" s="5"/>
    </row>
    <row r="205" spans="5:9" x14ac:dyDescent="0.25">
      <c r="E205" s="5"/>
      <c r="F205" s="129"/>
      <c r="G205" s="129"/>
      <c r="H205" s="5" t="s">
        <v>867</v>
      </c>
      <c r="I205" s="5"/>
    </row>
    <row r="206" spans="5:9" x14ac:dyDescent="0.25">
      <c r="E206" s="5"/>
      <c r="F206" s="129"/>
      <c r="G206" s="129"/>
      <c r="H206" s="5" t="s">
        <v>761</v>
      </c>
      <c r="I206" s="5"/>
    </row>
    <row r="207" spans="5:9" x14ac:dyDescent="0.25">
      <c r="E207" s="5"/>
      <c r="F207" s="129"/>
      <c r="G207" s="129"/>
      <c r="H207" s="5" t="s">
        <v>868</v>
      </c>
      <c r="I207" s="5"/>
    </row>
    <row r="208" spans="5:9" x14ac:dyDescent="0.25">
      <c r="E208" s="5"/>
      <c r="F208" s="129"/>
      <c r="G208" s="129"/>
      <c r="H208" s="5" t="s">
        <v>869</v>
      </c>
      <c r="I208" s="5"/>
    </row>
    <row r="209" spans="5:9" x14ac:dyDescent="0.25">
      <c r="E209" s="5"/>
      <c r="F209" s="129"/>
      <c r="G209" s="129"/>
      <c r="H209" s="5" t="s">
        <v>870</v>
      </c>
      <c r="I209" s="5"/>
    </row>
    <row r="210" spans="5:9" x14ac:dyDescent="0.25">
      <c r="E210" s="5"/>
      <c r="F210" s="129"/>
      <c r="H210" s="5" t="s">
        <v>762</v>
      </c>
      <c r="I210" s="5"/>
    </row>
    <row r="211" spans="5:9" x14ac:dyDescent="0.25">
      <c r="E211" s="5"/>
      <c r="F211" s="129"/>
      <c r="H211" s="5" t="s">
        <v>871</v>
      </c>
      <c r="I211" s="5"/>
    </row>
    <row r="212" spans="5:9" x14ac:dyDescent="0.25">
      <c r="E212" s="5"/>
      <c r="F212" s="129"/>
      <c r="H212" s="5" t="s">
        <v>858</v>
      </c>
      <c r="I212" s="5"/>
    </row>
    <row r="213" spans="5:9" x14ac:dyDescent="0.25">
      <c r="E213" s="129"/>
      <c r="F213" s="129"/>
      <c r="H213" s="5" t="s">
        <v>872</v>
      </c>
      <c r="I213" s="5"/>
    </row>
    <row r="214" spans="5:9" x14ac:dyDescent="0.25">
      <c r="E214" s="129"/>
      <c r="H214" s="5" t="s">
        <v>763</v>
      </c>
      <c r="I214" s="5"/>
    </row>
    <row r="215" spans="5:9" x14ac:dyDescent="0.25">
      <c r="E215" s="129"/>
      <c r="H215" s="5" t="s">
        <v>764</v>
      </c>
      <c r="I215" s="5"/>
    </row>
    <row r="216" spans="5:9" x14ac:dyDescent="0.25">
      <c r="E216" s="129"/>
      <c r="H216" s="5" t="s">
        <v>765</v>
      </c>
      <c r="I216" s="5"/>
    </row>
    <row r="217" spans="5:9" x14ac:dyDescent="0.25">
      <c r="E217" s="129"/>
      <c r="H217" s="5" t="s">
        <v>483</v>
      </c>
      <c r="I217" s="5"/>
    </row>
    <row r="218" spans="5:9" x14ac:dyDescent="0.25">
      <c r="E218" s="5"/>
      <c r="H218" s="5" t="s">
        <v>859</v>
      </c>
      <c r="I218" s="5"/>
    </row>
    <row r="219" spans="5:9" x14ac:dyDescent="0.25">
      <c r="E219" s="5"/>
      <c r="H219" s="5" t="s">
        <v>873</v>
      </c>
      <c r="I219" s="5"/>
    </row>
    <row r="220" spans="5:9" x14ac:dyDescent="0.25">
      <c r="E220" s="5"/>
      <c r="H220" s="5" t="s">
        <v>874</v>
      </c>
      <c r="I220" s="5"/>
    </row>
    <row r="221" spans="5:9" x14ac:dyDescent="0.25">
      <c r="E221" s="5"/>
      <c r="H221" s="5" t="s">
        <v>876</v>
      </c>
      <c r="I221" s="5"/>
    </row>
    <row r="222" spans="5:9" x14ac:dyDescent="0.25">
      <c r="E222" s="5"/>
      <c r="H222" s="5" t="s">
        <v>744</v>
      </c>
      <c r="I222" s="5"/>
    </row>
    <row r="223" spans="5:9" x14ac:dyDescent="0.25">
      <c r="E223" s="5"/>
      <c r="H223" s="5" t="s">
        <v>866</v>
      </c>
      <c r="I223" s="5"/>
    </row>
    <row r="224" spans="5:9" x14ac:dyDescent="0.25">
      <c r="E224" s="5"/>
      <c r="H224" s="5" t="s">
        <v>877</v>
      </c>
      <c r="I224" s="5"/>
    </row>
    <row r="225" spans="1:9" x14ac:dyDescent="0.25">
      <c r="E225" s="5"/>
      <c r="H225" s="5" t="s">
        <v>751</v>
      </c>
      <c r="I225" s="5"/>
    </row>
    <row r="226" spans="1:9" x14ac:dyDescent="0.25">
      <c r="E226" s="5"/>
      <c r="H226" s="5" t="s">
        <v>768</v>
      </c>
      <c r="I226" s="5"/>
    </row>
    <row r="227" spans="1:9" x14ac:dyDescent="0.25">
      <c r="E227" s="5"/>
      <c r="H227" s="5" t="s">
        <v>754</v>
      </c>
      <c r="I227" s="5"/>
    </row>
    <row r="228" spans="1:9" x14ac:dyDescent="0.25">
      <c r="E228" s="5"/>
      <c r="H228" s="5" t="s">
        <v>839</v>
      </c>
      <c r="I228" s="5"/>
    </row>
    <row r="229" spans="1:9" x14ac:dyDescent="0.25">
      <c r="E229" s="5"/>
      <c r="H229" s="5" t="s">
        <v>840</v>
      </c>
      <c r="I229" s="5"/>
    </row>
    <row r="230" spans="1:9" x14ac:dyDescent="0.25">
      <c r="E230" s="5"/>
      <c r="H230" s="5" t="s">
        <v>894</v>
      </c>
      <c r="I230" s="5"/>
    </row>
    <row r="231" spans="1:9" x14ac:dyDescent="0.25">
      <c r="E231" s="5"/>
      <c r="H231" s="89" t="s">
        <v>1177</v>
      </c>
      <c r="I231" s="5"/>
    </row>
    <row r="232" spans="1:9" x14ac:dyDescent="0.25">
      <c r="E232" s="5"/>
      <c r="H232" s="89" t="s">
        <v>1170</v>
      </c>
      <c r="I232" s="5"/>
    </row>
    <row r="233" spans="1:9" x14ac:dyDescent="0.25">
      <c r="E233" s="5"/>
      <c r="H233" s="89" t="s">
        <v>1171</v>
      </c>
      <c r="I233" s="5"/>
    </row>
    <row r="234" spans="1:9" x14ac:dyDescent="0.25">
      <c r="E234" s="5"/>
      <c r="H234" s="89" t="s">
        <v>1172</v>
      </c>
      <c r="I234" s="5"/>
    </row>
    <row r="235" spans="1:9" x14ac:dyDescent="0.25">
      <c r="E235" s="5"/>
      <c r="H235" s="89" t="s">
        <v>1208</v>
      </c>
      <c r="I235" s="5"/>
    </row>
    <row r="236" spans="1:9" x14ac:dyDescent="0.25">
      <c r="H236" s="129"/>
      <c r="I236" s="5"/>
    </row>
    <row r="237" spans="1:9" x14ac:dyDescent="0.25">
      <c r="I237" s="5"/>
    </row>
    <row r="238" spans="1:9" ht="15.75" thickBot="1" x14ac:dyDescent="0.3">
      <c r="C238" s="29" t="s">
        <v>1077</v>
      </c>
      <c r="D238" s="29" t="s">
        <v>1076</v>
      </c>
      <c r="E238" s="29" t="s">
        <v>1078</v>
      </c>
      <c r="F238" s="29" t="s">
        <v>82</v>
      </c>
      <c r="G238" s="29" t="s">
        <v>1075</v>
      </c>
      <c r="H238" s="29" t="s">
        <v>1074</v>
      </c>
      <c r="I238" s="167" t="s">
        <v>1273</v>
      </c>
    </row>
    <row r="239" spans="1:9" ht="15.75" thickBot="1" x14ac:dyDescent="0.3">
      <c r="A239" s="54" t="s">
        <v>934</v>
      </c>
      <c r="B239" s="55" t="s">
        <v>932</v>
      </c>
      <c r="C239" s="68">
        <f>COUNTA(C36:C74)</f>
        <v>0</v>
      </c>
      <c r="D239" s="68">
        <f>COUNTA(D30:D73)</f>
        <v>39</v>
      </c>
      <c r="E239" s="68">
        <f t="shared" ref="E239:H239" si="0">COUNTA(E36:E74)</f>
        <v>0</v>
      </c>
      <c r="F239" s="68">
        <f t="shared" si="0"/>
        <v>0</v>
      </c>
      <c r="G239" s="68">
        <f t="shared" si="0"/>
        <v>0</v>
      </c>
      <c r="H239" s="68">
        <f t="shared" si="0"/>
        <v>0</v>
      </c>
      <c r="I239" s="68">
        <f>COUNTA(I30:I73)</f>
        <v>37</v>
      </c>
    </row>
    <row r="240" spans="1:9" ht="15.75" thickBot="1" x14ac:dyDescent="0.3">
      <c r="A240" s="62" t="s">
        <v>1157</v>
      </c>
      <c r="B240" s="63" t="s">
        <v>932</v>
      </c>
      <c r="C240" s="69">
        <v>16</v>
      </c>
      <c r="D240" s="69"/>
      <c r="E240" s="69">
        <v>15</v>
      </c>
      <c r="F240" s="69"/>
      <c r="G240" s="69"/>
      <c r="I240" s="69"/>
    </row>
    <row r="241" spans="1:14" ht="15.75" thickBot="1" x14ac:dyDescent="0.3">
      <c r="A241" s="62" t="s">
        <v>1158</v>
      </c>
      <c r="B241" s="60"/>
      <c r="C241" s="115"/>
      <c r="D241" s="115"/>
      <c r="E241" s="115">
        <f>COUNTA(E77:E237)</f>
        <v>117</v>
      </c>
      <c r="F241" s="115">
        <f>COUNTA(F77:F237)</f>
        <v>109</v>
      </c>
      <c r="G241" s="115">
        <f>COUNTA(G77:G237)</f>
        <v>77</v>
      </c>
      <c r="H241" s="69">
        <f>COUNTA(H77:H237)</f>
        <v>159</v>
      </c>
      <c r="I241" s="115"/>
    </row>
    <row r="242" spans="1:14" ht="15.75" thickBot="1" x14ac:dyDescent="0.3">
      <c r="A242" s="62" t="s">
        <v>1267</v>
      </c>
      <c r="B242" s="60"/>
      <c r="C242" s="115">
        <v>92</v>
      </c>
      <c r="D242" s="115"/>
      <c r="E242" s="115"/>
      <c r="F242" s="115"/>
      <c r="G242" s="115"/>
      <c r="H242" s="115"/>
      <c r="I242" s="115"/>
    </row>
    <row r="243" spans="1:14" ht="15.75" thickBot="1" x14ac:dyDescent="0.3">
      <c r="A243" s="62" t="s">
        <v>1167</v>
      </c>
      <c r="B243" s="60"/>
      <c r="C243" s="115">
        <v>199</v>
      </c>
      <c r="D243" s="115"/>
      <c r="E243" s="115"/>
      <c r="F243" s="69"/>
      <c r="G243" s="115"/>
      <c r="H243" s="115"/>
      <c r="I243" s="115"/>
    </row>
    <row r="244" spans="1:14" ht="15.75" thickBot="1" x14ac:dyDescent="0.3">
      <c r="A244" s="62" t="s">
        <v>1260</v>
      </c>
      <c r="B244" s="60"/>
      <c r="C244" s="115"/>
      <c r="D244" s="115">
        <f>COUNTA(D20:D29)</f>
        <v>9</v>
      </c>
      <c r="E244" s="115"/>
      <c r="F244" s="115"/>
      <c r="G244" s="115"/>
      <c r="H244" s="115"/>
      <c r="I244" s="115"/>
      <c r="K244" s="166"/>
    </row>
    <row r="245" spans="1:14" ht="15.75" thickBot="1" x14ac:dyDescent="0.3">
      <c r="A245" s="59" t="s">
        <v>1259</v>
      </c>
      <c r="B245" s="60"/>
      <c r="C245" s="115"/>
      <c r="D245" s="115">
        <f>COUNTA(D77:D237)+COUNTA(D30:D73)</f>
        <v>117</v>
      </c>
      <c r="E245" s="115"/>
      <c r="F245" s="115"/>
      <c r="G245" s="115"/>
      <c r="H245" s="115"/>
      <c r="I245" s="115">
        <f>COUNTA(I77:I237)+COUNTA(I30:I73)</f>
        <v>114</v>
      </c>
      <c r="K245" s="166"/>
    </row>
    <row r="246" spans="1:14" ht="15.75" thickBot="1" x14ac:dyDescent="0.3">
      <c r="A246" s="59" t="s">
        <v>936</v>
      </c>
      <c r="B246" s="60" t="s">
        <v>933</v>
      </c>
      <c r="C246" s="105">
        <f>K263</f>
        <v>452.44080000000002</v>
      </c>
      <c r="D246" s="105">
        <f>K272</f>
        <v>210.57749999999999</v>
      </c>
      <c r="E246" s="105">
        <f>A280</f>
        <v>597.47916666666674</v>
      </c>
      <c r="F246" s="105">
        <f>A285</f>
        <v>286.1875</v>
      </c>
      <c r="G246" s="105">
        <f>A287</f>
        <v>632.625</v>
      </c>
      <c r="H246" s="105">
        <f>A290</f>
        <v>239.9</v>
      </c>
      <c r="I246" s="105">
        <f>K257</f>
        <v>2260</v>
      </c>
    </row>
    <row r="247" spans="1:14" x14ac:dyDescent="0.25">
      <c r="C247" t="s">
        <v>1262</v>
      </c>
      <c r="D247" s="170" t="s">
        <v>1262</v>
      </c>
      <c r="E247" s="170" t="s">
        <v>1262</v>
      </c>
      <c r="G247" t="s">
        <v>1262</v>
      </c>
    </row>
    <row r="252" spans="1:14" x14ac:dyDescent="0.25">
      <c r="K252" s="3">
        <v>12.05</v>
      </c>
    </row>
    <row r="253" spans="1:14" ht="15.75" thickBot="1" x14ac:dyDescent="0.3">
      <c r="K253" s="3">
        <v>25</v>
      </c>
    </row>
    <row r="254" spans="1:14" x14ac:dyDescent="0.25">
      <c r="A254" s="118"/>
      <c r="B254" s="118"/>
      <c r="C254" s="118"/>
      <c r="D254" s="118"/>
      <c r="E254" s="118"/>
      <c r="F254" s="118"/>
      <c r="G254" s="118"/>
      <c r="H254" s="118"/>
      <c r="I254" s="118"/>
      <c r="J254" s="118"/>
      <c r="K254" s="122"/>
      <c r="L254" s="118"/>
      <c r="M254" s="118"/>
      <c r="N254" s="118"/>
    </row>
    <row r="255" spans="1:14" ht="45" x14ac:dyDescent="0.25">
      <c r="A255" s="118"/>
      <c r="B255" s="118"/>
      <c r="C255" s="118"/>
      <c r="D255" s="118"/>
      <c r="E255" s="118" t="s">
        <v>1026</v>
      </c>
      <c r="F255" s="118"/>
      <c r="G255" s="118" t="s">
        <v>1013</v>
      </c>
      <c r="H255" s="118" t="s">
        <v>945</v>
      </c>
      <c r="I255" s="118" t="s">
        <v>1027</v>
      </c>
      <c r="J255" s="118" t="s">
        <v>1028</v>
      </c>
      <c r="K255" s="126" t="s">
        <v>1029</v>
      </c>
      <c r="L255" s="118"/>
      <c r="M255" s="118"/>
      <c r="N255" s="118"/>
    </row>
    <row r="256" spans="1:14" x14ac:dyDescent="0.25">
      <c r="A256" t="s">
        <v>1030</v>
      </c>
      <c r="D256" s="75"/>
      <c r="E256" s="75" t="s">
        <v>942</v>
      </c>
      <c r="F256" s="75" t="s">
        <v>943</v>
      </c>
      <c r="G256" s="75"/>
      <c r="H256" s="75"/>
      <c r="I256" s="75"/>
      <c r="J256">
        <v>75</v>
      </c>
      <c r="K256" s="123"/>
    </row>
    <row r="257" spans="1:13" x14ac:dyDescent="0.25">
      <c r="A257" t="s">
        <v>1031</v>
      </c>
      <c r="B257" t="s">
        <v>1032</v>
      </c>
      <c r="D257" s="75">
        <v>8.2125000000000004</v>
      </c>
      <c r="E257" s="75"/>
      <c r="F257" s="75"/>
      <c r="G257" s="75"/>
      <c r="H257" s="75"/>
      <c r="I257" s="75">
        <v>98.821012499999995</v>
      </c>
      <c r="J257">
        <v>0</v>
      </c>
      <c r="K257" s="124">
        <v>2260</v>
      </c>
    </row>
    <row r="258" spans="1:13" s="128" customFormat="1" x14ac:dyDescent="0.25">
      <c r="A258" s="118">
        <v>1.3</v>
      </c>
      <c r="B258" s="118" t="s">
        <v>1033</v>
      </c>
      <c r="C258" s="118"/>
      <c r="D258" s="119"/>
      <c r="E258" s="119"/>
      <c r="F258" s="119"/>
      <c r="G258" s="119"/>
      <c r="H258" s="119"/>
      <c r="I258" s="119"/>
      <c r="J258" s="118">
        <v>0</v>
      </c>
      <c r="K258" s="127"/>
      <c r="L258" s="118"/>
      <c r="M258" s="118"/>
    </row>
    <row r="259" spans="1:13" x14ac:dyDescent="0.25">
      <c r="B259" t="s">
        <v>1</v>
      </c>
      <c r="C259" t="s">
        <v>1</v>
      </c>
      <c r="D259" s="75">
        <v>8.2125000000000004</v>
      </c>
      <c r="E259" s="75">
        <v>15</v>
      </c>
      <c r="F259" s="75">
        <v>25</v>
      </c>
      <c r="G259" s="75">
        <v>1</v>
      </c>
      <c r="H259" s="75">
        <f>328.5-H272</f>
        <v>300.5</v>
      </c>
      <c r="I259" s="75">
        <v>98.821012499999995</v>
      </c>
      <c r="K259" s="124">
        <v>2260</v>
      </c>
      <c r="L259">
        <v>0.9</v>
      </c>
      <c r="M259" t="s">
        <v>1272</v>
      </c>
    </row>
    <row r="260" spans="1:13" x14ac:dyDescent="0.25">
      <c r="B260" t="s">
        <v>1034</v>
      </c>
      <c r="C260" t="s">
        <v>1034</v>
      </c>
      <c r="D260" s="75">
        <v>0</v>
      </c>
      <c r="E260" s="75">
        <v>2.5</v>
      </c>
      <c r="F260" s="75">
        <v>3</v>
      </c>
      <c r="G260" s="75">
        <v>2</v>
      </c>
      <c r="H260" s="75">
        <v>0</v>
      </c>
      <c r="I260" s="75">
        <v>0</v>
      </c>
      <c r="K260" s="124">
        <v>0</v>
      </c>
    </row>
    <row r="261" spans="1:13" x14ac:dyDescent="0.25">
      <c r="D261" s="75"/>
      <c r="E261" s="75"/>
      <c r="F261" s="75"/>
      <c r="G261" s="75"/>
      <c r="H261" s="75"/>
      <c r="I261" s="75"/>
      <c r="J261">
        <v>0</v>
      </c>
      <c r="K261" s="124"/>
    </row>
    <row r="262" spans="1:13" x14ac:dyDescent="0.25">
      <c r="A262" t="s">
        <v>1035</v>
      </c>
      <c r="B262" t="s">
        <v>1036</v>
      </c>
      <c r="D262" s="75"/>
      <c r="E262" s="75"/>
      <c r="F262" s="75"/>
      <c r="G262" s="75"/>
      <c r="H262" s="75"/>
      <c r="I262" s="75"/>
      <c r="K262" s="124"/>
    </row>
    <row r="263" spans="1:13" s="128" customFormat="1" x14ac:dyDescent="0.25">
      <c r="A263" s="118">
        <v>2.1</v>
      </c>
      <c r="B263" s="118" t="s">
        <v>1037</v>
      </c>
      <c r="C263" s="118"/>
      <c r="D263" s="119"/>
      <c r="E263" s="119"/>
      <c r="F263" s="119"/>
      <c r="G263" s="119"/>
      <c r="H263" s="119"/>
      <c r="I263" s="119">
        <v>18.097632000000001</v>
      </c>
      <c r="J263" s="118"/>
      <c r="K263" s="127">
        <v>452.44080000000002</v>
      </c>
      <c r="L263" s="118"/>
      <c r="M263" s="118"/>
    </row>
    <row r="264" spans="1:13" x14ac:dyDescent="0.25">
      <c r="B264" t="s">
        <v>1038</v>
      </c>
      <c r="D264" s="75"/>
      <c r="E264" s="75"/>
      <c r="F264" s="75"/>
      <c r="G264" s="75"/>
      <c r="H264" s="75"/>
      <c r="I264" s="75"/>
      <c r="K264" s="124"/>
    </row>
    <row r="265" spans="1:13" x14ac:dyDescent="0.25">
      <c r="B265" t="s">
        <v>1039</v>
      </c>
      <c r="C265" t="s">
        <v>1040</v>
      </c>
      <c r="D265" s="75">
        <v>0.21440000000000006</v>
      </c>
      <c r="E265" s="75">
        <v>10</v>
      </c>
      <c r="F265" s="75">
        <v>20</v>
      </c>
      <c r="G265" s="75">
        <v>1.7866666666666671</v>
      </c>
      <c r="H265" s="75">
        <v>6</v>
      </c>
      <c r="I265" s="75">
        <v>2.5798752000000005</v>
      </c>
      <c r="K265" s="124">
        <v>64.496880000000019</v>
      </c>
    </row>
    <row r="266" spans="1:13" x14ac:dyDescent="0.25">
      <c r="B266" t="s">
        <v>1041</v>
      </c>
      <c r="C266" t="s">
        <v>948</v>
      </c>
      <c r="D266" s="75">
        <v>6.1600000000000009E-2</v>
      </c>
      <c r="E266" s="75">
        <v>5</v>
      </c>
      <c r="F266" s="75">
        <v>7</v>
      </c>
      <c r="G266" s="75">
        <v>0.88000000000000012</v>
      </c>
      <c r="H266" s="75">
        <v>10</v>
      </c>
      <c r="I266" s="75">
        <v>0.74123280000000002</v>
      </c>
      <c r="K266" s="124">
        <v>18.530820000000002</v>
      </c>
      <c r="L266" t="s">
        <v>1042</v>
      </c>
      <c r="M266" t="s">
        <v>1043</v>
      </c>
    </row>
    <row r="267" spans="1:13" x14ac:dyDescent="0.25">
      <c r="B267" t="s">
        <v>1044</v>
      </c>
      <c r="C267" t="s">
        <v>193</v>
      </c>
      <c r="D267" s="75">
        <v>0.26400000000000007</v>
      </c>
      <c r="E267" s="75">
        <v>8</v>
      </c>
      <c r="F267" s="75">
        <v>30</v>
      </c>
      <c r="G267" s="75">
        <v>0.88000000000000012</v>
      </c>
      <c r="H267" s="75">
        <v>10</v>
      </c>
      <c r="I267" s="75">
        <v>3.1767120000000002</v>
      </c>
      <c r="K267" s="124">
        <v>79.4178</v>
      </c>
      <c r="L267" t="s">
        <v>1045</v>
      </c>
    </row>
    <row r="268" spans="1:13" x14ac:dyDescent="0.25">
      <c r="B268" t="s">
        <v>1046</v>
      </c>
      <c r="C268" t="s">
        <v>183</v>
      </c>
      <c r="D268" s="75">
        <v>0.26400000000000007</v>
      </c>
      <c r="E268" s="75">
        <v>38</v>
      </c>
      <c r="F268" s="75">
        <v>50</v>
      </c>
      <c r="G268" s="75">
        <v>0.88000000000000012</v>
      </c>
      <c r="H268" s="75">
        <v>6</v>
      </c>
      <c r="I268" s="75">
        <v>3.1767120000000006</v>
      </c>
      <c r="K268" s="124">
        <v>79.417800000000014</v>
      </c>
      <c r="L268" t="s">
        <v>1047</v>
      </c>
    </row>
    <row r="269" spans="1:13" x14ac:dyDescent="0.25">
      <c r="D269" s="75"/>
      <c r="E269" s="75"/>
      <c r="F269" s="75"/>
      <c r="G269" s="75"/>
      <c r="H269" s="75"/>
      <c r="I269" s="75"/>
      <c r="K269" s="124"/>
    </row>
    <row r="270" spans="1:13" s="128" customFormat="1" x14ac:dyDescent="0.25">
      <c r="A270" s="118"/>
      <c r="B270" s="118" t="s">
        <v>1048</v>
      </c>
      <c r="C270" s="118"/>
      <c r="D270" s="119"/>
      <c r="E270" s="119"/>
      <c r="F270" s="119"/>
      <c r="G270" s="119"/>
      <c r="H270" s="119"/>
      <c r="I270" s="119"/>
      <c r="J270" s="118"/>
      <c r="K270" s="127"/>
      <c r="L270" s="118"/>
      <c r="M270" s="118"/>
    </row>
    <row r="271" spans="1:13" x14ac:dyDescent="0.25">
      <c r="B271" t="s">
        <v>1048</v>
      </c>
      <c r="C271" t="s">
        <v>1049</v>
      </c>
      <c r="D271" s="75"/>
      <c r="E271" s="75"/>
      <c r="F271" s="75"/>
      <c r="G271" s="75"/>
      <c r="H271" s="75"/>
      <c r="I271" s="75">
        <v>0</v>
      </c>
      <c r="K271" s="124">
        <v>0</v>
      </c>
    </row>
    <row r="272" spans="1:13" x14ac:dyDescent="0.25">
      <c r="B272" t="s">
        <v>1050</v>
      </c>
      <c r="C272" t="s">
        <v>1</v>
      </c>
      <c r="D272" s="75">
        <v>0.7</v>
      </c>
      <c r="E272" s="75">
        <v>15</v>
      </c>
      <c r="F272" s="75">
        <v>25</v>
      </c>
      <c r="G272" s="75">
        <v>1</v>
      </c>
      <c r="H272" s="75">
        <v>28</v>
      </c>
      <c r="I272" s="75">
        <v>8.4230999999999998</v>
      </c>
      <c r="K272" s="124">
        <v>210.57749999999999</v>
      </c>
    </row>
    <row r="273" spans="1:14" x14ac:dyDescent="0.25">
      <c r="B273" t="s">
        <v>1051</v>
      </c>
      <c r="D273" s="75"/>
      <c r="E273" s="75"/>
      <c r="F273" s="75"/>
      <c r="G273" s="75"/>
      <c r="H273" s="75"/>
      <c r="I273" s="75"/>
      <c r="K273" s="124"/>
    </row>
    <row r="274" spans="1:14" x14ac:dyDescent="0.25">
      <c r="B274" t="s">
        <v>1052</v>
      </c>
      <c r="C274" t="s">
        <v>948</v>
      </c>
      <c r="D274" s="75">
        <v>0</v>
      </c>
      <c r="E274" s="75">
        <v>5</v>
      </c>
      <c r="F274" s="75">
        <v>7</v>
      </c>
      <c r="G274" s="75">
        <v>2.666666666666667</v>
      </c>
      <c r="H274" s="75">
        <v>0</v>
      </c>
      <c r="I274" s="75">
        <v>0</v>
      </c>
      <c r="K274" s="124">
        <v>0</v>
      </c>
      <c r="L274" t="s">
        <v>1053</v>
      </c>
    </row>
    <row r="275" spans="1:14" x14ac:dyDescent="0.25">
      <c r="B275" t="s">
        <v>1054</v>
      </c>
      <c r="C275" t="s">
        <v>1055</v>
      </c>
      <c r="D275" s="75">
        <v>0</v>
      </c>
      <c r="E275" s="75">
        <v>90</v>
      </c>
      <c r="F275" s="75">
        <v>130</v>
      </c>
      <c r="G275" s="75">
        <v>2.666666666666667</v>
      </c>
      <c r="H275" s="75">
        <v>0</v>
      </c>
      <c r="I275" s="75">
        <v>0</v>
      </c>
      <c r="K275" s="124">
        <v>0</v>
      </c>
      <c r="L275" t="s">
        <v>1056</v>
      </c>
    </row>
    <row r="276" spans="1:14" x14ac:dyDescent="0.25">
      <c r="B276" t="s">
        <v>1057</v>
      </c>
      <c r="C276" t="s">
        <v>193</v>
      </c>
      <c r="D276" s="75">
        <v>0</v>
      </c>
      <c r="E276" s="75">
        <v>8</v>
      </c>
      <c r="F276" s="75">
        <v>30</v>
      </c>
      <c r="G276" s="75">
        <v>2.666666666666667</v>
      </c>
      <c r="H276" s="75">
        <v>0</v>
      </c>
      <c r="I276" s="75">
        <v>0</v>
      </c>
      <c r="K276" s="124">
        <v>0</v>
      </c>
      <c r="L276" t="s">
        <v>1058</v>
      </c>
    </row>
    <row r="277" spans="1:14" x14ac:dyDescent="0.25">
      <c r="B277" t="s">
        <v>1046</v>
      </c>
      <c r="C277" t="s">
        <v>183</v>
      </c>
      <c r="D277" s="75">
        <v>0</v>
      </c>
      <c r="E277" s="75">
        <v>38</v>
      </c>
      <c r="F277" s="75">
        <v>50</v>
      </c>
      <c r="G277" s="75">
        <v>2.666666666666667</v>
      </c>
      <c r="H277" s="75">
        <v>0</v>
      </c>
      <c r="I277" s="75">
        <v>0</v>
      </c>
      <c r="K277" s="124">
        <v>0</v>
      </c>
      <c r="L277" t="s">
        <v>1059</v>
      </c>
    </row>
    <row r="278" spans="1:14" x14ac:dyDescent="0.25">
      <c r="D278" s="75"/>
      <c r="E278" s="75"/>
      <c r="F278" s="75"/>
      <c r="G278" s="75"/>
      <c r="H278" s="75"/>
      <c r="I278" s="75"/>
      <c r="K278" s="124"/>
    </row>
    <row r="279" spans="1:14" s="128" customFormat="1" x14ac:dyDescent="0.25">
      <c r="A279" s="118">
        <v>2.2000000000000002</v>
      </c>
      <c r="B279" s="118" t="s">
        <v>1060</v>
      </c>
      <c r="C279" s="118"/>
      <c r="D279" s="119"/>
      <c r="E279" s="119"/>
      <c r="F279" s="119"/>
      <c r="G279" s="119"/>
      <c r="H279" s="119"/>
      <c r="I279" s="119">
        <f>SUM(I280:I292)</f>
        <v>74.750166666666686</v>
      </c>
      <c r="J279" s="118">
        <v>5</v>
      </c>
      <c r="K279" s="127">
        <f>I279*K253</f>
        <v>1868.7541666666671</v>
      </c>
      <c r="L279" s="118"/>
      <c r="M279" s="118"/>
    </row>
    <row r="280" spans="1:14" x14ac:dyDescent="0.25">
      <c r="A280" s="75">
        <f>K280+K281+K282</f>
        <v>597.47916666666674</v>
      </c>
      <c r="B280" s="176" t="s">
        <v>1061</v>
      </c>
      <c r="C280" s="176" t="s">
        <v>183</v>
      </c>
      <c r="D280" s="177">
        <v>0.66666666666666674</v>
      </c>
      <c r="E280" s="177">
        <v>38</v>
      </c>
      <c r="F280" s="177">
        <v>50</v>
      </c>
      <c r="G280" s="177">
        <v>66.666666666666671</v>
      </c>
      <c r="H280" s="177">
        <v>0.5</v>
      </c>
      <c r="I280" s="177">
        <f>PRODUCT(F280:H280)*$K$252/1000</f>
        <v>20.083333333333336</v>
      </c>
      <c r="J280" s="176"/>
      <c r="K280" s="178">
        <f>I280*$K$253</f>
        <v>502.08333333333337</v>
      </c>
      <c r="L280" t="s">
        <v>1062</v>
      </c>
      <c r="M280" s="4"/>
    </row>
    <row r="281" spans="1:14" x14ac:dyDescent="0.25">
      <c r="C281" t="s">
        <v>41</v>
      </c>
      <c r="D281" s="75">
        <v>0.11666666666666667</v>
      </c>
      <c r="E281" s="75">
        <v>5</v>
      </c>
      <c r="F281" s="75">
        <v>7</v>
      </c>
      <c r="G281" s="75">
        <v>66.666666666666671</v>
      </c>
      <c r="H281" s="75">
        <v>0.25</v>
      </c>
      <c r="I281" s="75">
        <f t="shared" ref="I281:I292" si="1">PRODUCT(F281:H281)*$K$252/1000</f>
        <v>1.4058333333333335</v>
      </c>
      <c r="K281" s="75">
        <f t="shared" ref="K281:K292" si="2">I281*$K$253</f>
        <v>35.145833333333336</v>
      </c>
    </row>
    <row r="282" spans="1:14" x14ac:dyDescent="0.25">
      <c r="B282" t="s">
        <v>1063</v>
      </c>
      <c r="C282" t="s">
        <v>183</v>
      </c>
      <c r="D282" s="75">
        <v>0.2</v>
      </c>
      <c r="E282" s="75">
        <v>38</v>
      </c>
      <c r="F282" s="75">
        <v>50</v>
      </c>
      <c r="G282" s="75">
        <v>2</v>
      </c>
      <c r="H282" s="75">
        <v>2</v>
      </c>
      <c r="I282" s="75">
        <f t="shared" si="1"/>
        <v>2.41</v>
      </c>
      <c r="K282" s="75">
        <f t="shared" si="2"/>
        <v>60.25</v>
      </c>
      <c r="L282" t="s">
        <v>1064</v>
      </c>
    </row>
    <row r="283" spans="1:14" x14ac:dyDescent="0.25">
      <c r="A283" s="75">
        <f>K283+K284</f>
        <v>135.56250000000003</v>
      </c>
      <c r="B283" s="176" t="s">
        <v>1065</v>
      </c>
      <c r="C283" s="176" t="s">
        <v>1040</v>
      </c>
      <c r="D283" s="177">
        <v>0.33333333333333337</v>
      </c>
      <c r="E283" s="177">
        <v>10</v>
      </c>
      <c r="F283" s="177">
        <v>20</v>
      </c>
      <c r="G283" s="177">
        <v>66.666666666666671</v>
      </c>
      <c r="H283" s="177">
        <v>0.25</v>
      </c>
      <c r="I283" s="177">
        <f t="shared" si="1"/>
        <v>4.0166666666666675</v>
      </c>
      <c r="J283" s="176"/>
      <c r="K283" s="177">
        <f t="shared" si="2"/>
        <v>100.41666666666669</v>
      </c>
      <c r="L283" t="s">
        <v>1066</v>
      </c>
    </row>
    <row r="284" spans="1:14" x14ac:dyDescent="0.25">
      <c r="C284" t="s">
        <v>41</v>
      </c>
      <c r="D284" s="75">
        <v>0.11666666666666667</v>
      </c>
      <c r="E284" s="75">
        <v>5</v>
      </c>
      <c r="F284" s="75">
        <v>7</v>
      </c>
      <c r="G284" s="75">
        <v>66.666666666666671</v>
      </c>
      <c r="H284" s="75">
        <v>0.25</v>
      </c>
      <c r="I284" s="75">
        <f t="shared" si="1"/>
        <v>1.4058333333333335</v>
      </c>
      <c r="K284" s="75">
        <f t="shared" si="2"/>
        <v>35.145833333333336</v>
      </c>
    </row>
    <row r="285" spans="1:14" x14ac:dyDescent="0.25">
      <c r="A285" s="75">
        <f>K285+K286</f>
        <v>286.1875</v>
      </c>
      <c r="B285" s="176" t="s">
        <v>1067</v>
      </c>
      <c r="C285" s="176" t="s">
        <v>1040</v>
      </c>
      <c r="D285" s="177">
        <v>0.33333333333333337</v>
      </c>
      <c r="E285" s="177">
        <v>38</v>
      </c>
      <c r="F285" s="177">
        <v>50</v>
      </c>
      <c r="G285" s="177">
        <v>66.666666666666671</v>
      </c>
      <c r="H285" s="177">
        <v>0.25</v>
      </c>
      <c r="I285" s="177">
        <f t="shared" si="1"/>
        <v>10.041666666666668</v>
      </c>
      <c r="J285" s="176"/>
      <c r="K285" s="177">
        <f t="shared" si="2"/>
        <v>251.04166666666669</v>
      </c>
      <c r="L285" t="s">
        <v>1066</v>
      </c>
      <c r="N285" s="3"/>
    </row>
    <row r="286" spans="1:14" x14ac:dyDescent="0.25">
      <c r="C286" t="s">
        <v>41</v>
      </c>
      <c r="D286" s="75">
        <v>0.11666666666666667</v>
      </c>
      <c r="E286" s="75">
        <v>5</v>
      </c>
      <c r="F286" s="75">
        <v>7</v>
      </c>
      <c r="G286" s="75">
        <v>66.666666666666671</v>
      </c>
      <c r="H286" s="75">
        <v>0.25</v>
      </c>
      <c r="I286" s="75">
        <f t="shared" si="1"/>
        <v>1.4058333333333335</v>
      </c>
      <c r="K286" s="75">
        <f t="shared" si="2"/>
        <v>35.145833333333336</v>
      </c>
    </row>
    <row r="287" spans="1:14" x14ac:dyDescent="0.25">
      <c r="A287" s="75">
        <f>K287+K288+K289</f>
        <v>632.625</v>
      </c>
      <c r="B287" s="176" t="s">
        <v>31</v>
      </c>
      <c r="C287" s="176" t="s">
        <v>183</v>
      </c>
      <c r="D287" s="177">
        <v>0.66666666666666674</v>
      </c>
      <c r="E287" s="177">
        <v>38</v>
      </c>
      <c r="F287" s="177">
        <v>50</v>
      </c>
      <c r="G287" s="177">
        <v>66.666666666666671</v>
      </c>
      <c r="H287" s="177">
        <v>0.5</v>
      </c>
      <c r="I287" s="177">
        <f t="shared" si="1"/>
        <v>20.083333333333336</v>
      </c>
      <c r="J287" s="176"/>
      <c r="K287" s="177">
        <f t="shared" si="2"/>
        <v>502.08333333333337</v>
      </c>
      <c r="L287" t="s">
        <v>1066</v>
      </c>
    </row>
    <row r="288" spans="1:14" x14ac:dyDescent="0.25">
      <c r="C288" t="s">
        <v>41</v>
      </c>
      <c r="D288" s="75">
        <v>0.23333333333333334</v>
      </c>
      <c r="E288" s="75">
        <v>5</v>
      </c>
      <c r="F288" s="75">
        <v>7</v>
      </c>
      <c r="G288" s="75">
        <v>66.666666666666671</v>
      </c>
      <c r="H288" s="75">
        <v>0.5</v>
      </c>
      <c r="I288" s="75">
        <f t="shared" si="1"/>
        <v>2.811666666666667</v>
      </c>
      <c r="K288" s="75">
        <f t="shared" si="2"/>
        <v>70.291666666666671</v>
      </c>
    </row>
    <row r="289" spans="1:13" x14ac:dyDescent="0.25">
      <c r="B289" t="s">
        <v>1068</v>
      </c>
      <c r="C289" t="s">
        <v>183</v>
      </c>
      <c r="D289" s="75">
        <v>0.2</v>
      </c>
      <c r="E289" s="75">
        <v>38</v>
      </c>
      <c r="F289" s="75">
        <v>50</v>
      </c>
      <c r="G289" s="75">
        <v>2</v>
      </c>
      <c r="H289" s="75">
        <v>2</v>
      </c>
      <c r="I289" s="75">
        <f t="shared" si="1"/>
        <v>2.41</v>
      </c>
      <c r="K289" s="75">
        <f t="shared" si="2"/>
        <v>60.25</v>
      </c>
      <c r="L289" t="s">
        <v>1064</v>
      </c>
    </row>
    <row r="290" spans="1:13" x14ac:dyDescent="0.25">
      <c r="A290" s="75">
        <f>K290+K291+K292+A293</f>
        <v>239.9</v>
      </c>
      <c r="B290" s="176" t="s">
        <v>1069</v>
      </c>
      <c r="C290" s="176" t="s">
        <v>1040</v>
      </c>
      <c r="D290" s="177">
        <v>0.4</v>
      </c>
      <c r="E290" s="177">
        <v>10</v>
      </c>
      <c r="F290" s="177">
        <v>20</v>
      </c>
      <c r="G290" s="177">
        <v>1</v>
      </c>
      <c r="H290" s="177">
        <v>20</v>
      </c>
      <c r="I290" s="177">
        <f t="shared" si="1"/>
        <v>4.82</v>
      </c>
      <c r="J290" s="176"/>
      <c r="K290" s="177">
        <f t="shared" si="2"/>
        <v>120.5</v>
      </c>
      <c r="L290" t="s">
        <v>1070</v>
      </c>
    </row>
    <row r="291" spans="1:13" x14ac:dyDescent="0.25">
      <c r="C291" t="s">
        <v>41</v>
      </c>
      <c r="D291" s="75">
        <v>7.0000000000000007E-2</v>
      </c>
      <c r="E291" s="75">
        <v>5</v>
      </c>
      <c r="F291" s="75">
        <v>7</v>
      </c>
      <c r="G291" s="75">
        <v>1</v>
      </c>
      <c r="H291" s="75">
        <v>10</v>
      </c>
      <c r="I291" s="75">
        <f t="shared" si="1"/>
        <v>0.84350000000000003</v>
      </c>
      <c r="K291" s="75">
        <f t="shared" si="2"/>
        <v>21.087500000000002</v>
      </c>
    </row>
    <row r="292" spans="1:13" x14ac:dyDescent="0.25">
      <c r="B292" t="s">
        <v>1071</v>
      </c>
      <c r="C292" t="s">
        <v>183</v>
      </c>
      <c r="D292" s="75">
        <v>0.25</v>
      </c>
      <c r="E292" s="75">
        <v>38</v>
      </c>
      <c r="F292" s="75">
        <v>50</v>
      </c>
      <c r="G292" s="75">
        <v>1</v>
      </c>
      <c r="H292" s="75">
        <v>5</v>
      </c>
      <c r="I292" s="75">
        <f t="shared" si="1"/>
        <v>3.0125000000000002</v>
      </c>
      <c r="K292" s="75">
        <f t="shared" si="2"/>
        <v>75.3125</v>
      </c>
      <c r="L292" t="s">
        <v>1064</v>
      </c>
    </row>
    <row r="293" spans="1:13" x14ac:dyDescent="0.25">
      <c r="A293" s="119">
        <f>K293</f>
        <v>23</v>
      </c>
      <c r="B293" s="118" t="s">
        <v>1274</v>
      </c>
      <c r="C293" s="118" t="s">
        <v>1275</v>
      </c>
      <c r="D293" s="119"/>
      <c r="E293" s="119"/>
      <c r="F293" s="119"/>
      <c r="G293" s="119"/>
      <c r="H293" s="119"/>
      <c r="I293" s="119"/>
      <c r="J293" s="118"/>
      <c r="K293" s="127">
        <v>23</v>
      </c>
      <c r="L293" s="118" t="s">
        <v>1276</v>
      </c>
      <c r="M293" s="118"/>
    </row>
    <row r="294" spans="1:13" ht="15.75" thickBot="1" x14ac:dyDescent="0.3">
      <c r="D294" s="75">
        <v>13.419833333333331</v>
      </c>
      <c r="E294" s="75"/>
      <c r="F294" s="75"/>
      <c r="G294" s="75"/>
      <c r="H294" s="75"/>
      <c r="I294" s="75"/>
      <c r="K294" s="125"/>
    </row>
    <row r="295" spans="1:13" x14ac:dyDescent="0.25">
      <c r="K295" s="82"/>
    </row>
  </sheetData>
  <pageMargins left="0.7" right="0.7" top="0.75" bottom="0.75" header="0.3" footer="0.3"/>
  <pageSetup paperSize="9" orientation="portrait" horizontalDpi="200" verticalDpi="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1B32E-768D-4DB0-A552-A0AC51C66DDC}">
  <sheetPr>
    <tabColor theme="1"/>
  </sheetPr>
  <dimension ref="A2:S475"/>
  <sheetViews>
    <sheetView topLeftCell="A576" zoomScale="70" zoomScaleNormal="70" workbookViewId="0">
      <selection activeCell="C576" sqref="C576"/>
    </sheetView>
  </sheetViews>
  <sheetFormatPr defaultRowHeight="15" x14ac:dyDescent="0.25"/>
  <cols>
    <col min="1" max="1" width="34.42578125" customWidth="1"/>
    <col min="2" max="2" width="6.7109375" bestFit="1" customWidth="1"/>
    <col min="3" max="3" width="38.42578125" bestFit="1" customWidth="1"/>
    <col min="4" max="4" width="38.42578125" customWidth="1"/>
    <col min="5" max="5" width="36.85546875" customWidth="1"/>
    <col min="6" max="6" width="31.85546875" customWidth="1"/>
    <col min="7" max="7" width="36.140625" bestFit="1" customWidth="1"/>
    <col min="8" max="8" width="50.140625" customWidth="1"/>
    <col min="9" max="9" width="56.140625" customWidth="1"/>
    <col min="10" max="10" width="36.140625" bestFit="1" customWidth="1"/>
  </cols>
  <sheetData>
    <row r="2" spans="1:9" x14ac:dyDescent="0.25">
      <c r="A2" s="2" t="s">
        <v>4</v>
      </c>
    </row>
    <row r="3" spans="1:9" ht="51.75" customHeight="1" x14ac:dyDescent="0.25">
      <c r="A3" s="188" t="s">
        <v>215</v>
      </c>
      <c r="B3" s="188"/>
      <c r="C3" s="188"/>
      <c r="D3" s="188"/>
      <c r="E3" s="188"/>
      <c r="F3" s="188"/>
      <c r="G3" s="188"/>
    </row>
    <row r="5" spans="1:9" x14ac:dyDescent="0.25">
      <c r="A5" s="23" t="s">
        <v>14</v>
      </c>
      <c r="B5" s="23"/>
      <c r="C5" s="23" t="s">
        <v>211</v>
      </c>
      <c r="D5" s="23" t="s">
        <v>212</v>
      </c>
      <c r="E5" s="23" t="s">
        <v>45</v>
      </c>
      <c r="F5" s="23" t="s">
        <v>16</v>
      </c>
      <c r="G5" s="23" t="s">
        <v>37</v>
      </c>
      <c r="H5" s="23" t="s">
        <v>19</v>
      </c>
      <c r="I5" s="23" t="s">
        <v>20</v>
      </c>
    </row>
    <row r="6" spans="1:9" ht="135" x14ac:dyDescent="0.25">
      <c r="A6" s="10" t="s">
        <v>2</v>
      </c>
      <c r="B6" s="7"/>
      <c r="C6" s="5" t="s">
        <v>210</v>
      </c>
      <c r="D6" s="5"/>
      <c r="E6" s="5" t="s">
        <v>44</v>
      </c>
      <c r="F6" s="5" t="s">
        <v>210</v>
      </c>
      <c r="G6" s="5" t="s">
        <v>81</v>
      </c>
      <c r="H6" s="5" t="s">
        <v>49</v>
      </c>
      <c r="I6" s="5" t="s">
        <v>36</v>
      </c>
    </row>
    <row r="7" spans="1:9" x14ac:dyDescent="0.25">
      <c r="A7" s="2" t="s">
        <v>9</v>
      </c>
      <c r="C7" t="s">
        <v>193</v>
      </c>
      <c r="D7" t="s">
        <v>193</v>
      </c>
      <c r="E7" t="s">
        <v>47</v>
      </c>
      <c r="F7" t="s">
        <v>193</v>
      </c>
    </row>
    <row r="8" spans="1:9" x14ac:dyDescent="0.25">
      <c r="A8" s="2" t="s">
        <v>23</v>
      </c>
      <c r="C8" s="5" t="s">
        <v>201</v>
      </c>
      <c r="D8" s="5" t="s">
        <v>201</v>
      </c>
      <c r="F8" s="5" t="s">
        <v>201</v>
      </c>
    </row>
    <row r="9" spans="1:9" x14ac:dyDescent="0.25">
      <c r="A9" s="2" t="s">
        <v>132</v>
      </c>
      <c r="C9" t="s">
        <v>195</v>
      </c>
      <c r="D9" t="s">
        <v>195</v>
      </c>
      <c r="F9" t="s">
        <v>195</v>
      </c>
    </row>
    <row r="10" spans="1:9" ht="60" x14ac:dyDescent="0.25">
      <c r="A10" s="2" t="s">
        <v>12</v>
      </c>
      <c r="D10" t="s">
        <v>929</v>
      </c>
      <c r="E10" s="4" t="s">
        <v>46</v>
      </c>
      <c r="F10" s="5" t="s">
        <v>48</v>
      </c>
      <c r="G10" s="5"/>
    </row>
    <row r="11" spans="1:9" x14ac:dyDescent="0.25">
      <c r="A11" s="2" t="s">
        <v>13</v>
      </c>
    </row>
    <row r="12" spans="1:9" x14ac:dyDescent="0.25">
      <c r="A12" s="2" t="s">
        <v>3</v>
      </c>
    </row>
    <row r="13" spans="1:9" x14ac:dyDescent="0.25">
      <c r="A13" s="10" t="s">
        <v>38</v>
      </c>
      <c r="C13" t="s">
        <v>39</v>
      </c>
      <c r="D13" t="s">
        <v>39</v>
      </c>
    </row>
    <row r="14" spans="1:9" x14ac:dyDescent="0.25">
      <c r="A14" s="2" t="s">
        <v>25</v>
      </c>
    </row>
    <row r="15" spans="1:9" x14ac:dyDescent="0.25">
      <c r="A15" s="2"/>
    </row>
    <row r="16" spans="1:9" x14ac:dyDescent="0.25">
      <c r="A16" s="2" t="s">
        <v>21</v>
      </c>
      <c r="B16" s="2"/>
      <c r="C16" t="s">
        <v>43</v>
      </c>
    </row>
    <row r="17" spans="1:9" s="34" customFormat="1" x14ac:dyDescent="0.25">
      <c r="A17" s="33"/>
      <c r="B17" s="33"/>
    </row>
    <row r="18" spans="1:9" x14ac:dyDescent="0.25">
      <c r="A18" s="44" t="s">
        <v>364</v>
      </c>
      <c r="C18" t="s">
        <v>923</v>
      </c>
      <c r="D18" t="s">
        <v>923</v>
      </c>
      <c r="E18" t="s">
        <v>923</v>
      </c>
      <c r="F18" t="s">
        <v>923</v>
      </c>
      <c r="G18" t="s">
        <v>923</v>
      </c>
      <c r="H18" t="s">
        <v>923</v>
      </c>
      <c r="I18" t="s">
        <v>923</v>
      </c>
    </row>
    <row r="19" spans="1:9" x14ac:dyDescent="0.25">
      <c r="A19" s="30" t="s">
        <v>285</v>
      </c>
    </row>
    <row r="20" spans="1:9" x14ac:dyDescent="0.25">
      <c r="A20" s="30"/>
    </row>
    <row r="21" spans="1:9" ht="105" x14ac:dyDescent="0.25">
      <c r="A21" s="65" t="s">
        <v>364</v>
      </c>
      <c r="B21" s="9"/>
      <c r="C21" s="66" t="s">
        <v>924</v>
      </c>
      <c r="D21" s="66" t="s">
        <v>925</v>
      </c>
      <c r="E21" s="67" t="s">
        <v>926</v>
      </c>
      <c r="F21" s="66" t="s">
        <v>910</v>
      </c>
      <c r="G21" s="66" t="s">
        <v>927</v>
      </c>
    </row>
    <row r="22" spans="1:9" x14ac:dyDescent="0.25">
      <c r="A22" s="30" t="s">
        <v>911</v>
      </c>
      <c r="C22" t="s">
        <v>287</v>
      </c>
      <c r="D22" s="5" t="s">
        <v>536</v>
      </c>
      <c r="E22" s="5" t="s">
        <v>834</v>
      </c>
      <c r="F22" t="s">
        <v>287</v>
      </c>
    </row>
    <row r="23" spans="1:9" x14ac:dyDescent="0.25">
      <c r="C23" s="5" t="s">
        <v>536</v>
      </c>
      <c r="D23" s="5" t="s">
        <v>490</v>
      </c>
      <c r="E23" s="5" t="s">
        <v>649</v>
      </c>
      <c r="F23" t="s">
        <v>288</v>
      </c>
      <c r="G23" s="5" t="s">
        <v>374</v>
      </c>
    </row>
    <row r="24" spans="1:9" x14ac:dyDescent="0.25">
      <c r="C24" t="s">
        <v>288</v>
      </c>
      <c r="D24" s="5" t="s">
        <v>850</v>
      </c>
      <c r="E24" s="5" t="s">
        <v>817</v>
      </c>
      <c r="F24" s="5" t="s">
        <v>434</v>
      </c>
      <c r="G24" s="5" t="s">
        <v>376</v>
      </c>
    </row>
    <row r="25" spans="1:9" ht="30" x14ac:dyDescent="0.25">
      <c r="C25" s="5" t="s">
        <v>434</v>
      </c>
      <c r="D25" s="5" t="s">
        <v>411</v>
      </c>
      <c r="E25" s="5" t="s">
        <v>835</v>
      </c>
      <c r="F25" s="5" t="s">
        <v>347</v>
      </c>
      <c r="G25" s="5" t="s">
        <v>378</v>
      </c>
    </row>
    <row r="26" spans="1:9" x14ac:dyDescent="0.25">
      <c r="C26" s="5" t="s">
        <v>347</v>
      </c>
      <c r="D26" s="5" t="s">
        <v>420</v>
      </c>
      <c r="E26" s="5" t="s">
        <v>395</v>
      </c>
      <c r="F26" s="5" t="s">
        <v>490</v>
      </c>
      <c r="G26" s="5" t="s">
        <v>380</v>
      </c>
    </row>
    <row r="27" spans="1:9" x14ac:dyDescent="0.25">
      <c r="C27" s="5" t="s">
        <v>490</v>
      </c>
      <c r="D27" s="5" t="s">
        <v>422</v>
      </c>
      <c r="E27" s="5" t="s">
        <v>350</v>
      </c>
      <c r="F27" s="5" t="s">
        <v>850</v>
      </c>
      <c r="G27" s="5" t="s">
        <v>382</v>
      </c>
    </row>
    <row r="28" spans="1:9" x14ac:dyDescent="0.25">
      <c r="C28" s="5" t="s">
        <v>850</v>
      </c>
      <c r="D28" s="5" t="s">
        <v>442</v>
      </c>
      <c r="E28" s="5" t="s">
        <v>741</v>
      </c>
      <c r="F28" s="5" t="s">
        <v>411</v>
      </c>
      <c r="G28" t="s">
        <v>384</v>
      </c>
    </row>
    <row r="29" spans="1:9" x14ac:dyDescent="0.25">
      <c r="C29" s="5" t="s">
        <v>411</v>
      </c>
      <c r="D29" s="5" t="s">
        <v>545</v>
      </c>
      <c r="E29" s="5" t="s">
        <v>837</v>
      </c>
      <c r="F29" s="5" t="s">
        <v>412</v>
      </c>
      <c r="G29" s="5" t="s">
        <v>386</v>
      </c>
    </row>
    <row r="30" spans="1:9" x14ac:dyDescent="0.25">
      <c r="C30" s="5" t="s">
        <v>412</v>
      </c>
      <c r="D30" s="5" t="s">
        <v>546</v>
      </c>
      <c r="E30" s="5" t="s">
        <v>839</v>
      </c>
      <c r="F30" s="5" t="s">
        <v>414</v>
      </c>
      <c r="G30" s="5" t="s">
        <v>388</v>
      </c>
    </row>
    <row r="31" spans="1:9" x14ac:dyDescent="0.25">
      <c r="C31" s="5" t="s">
        <v>414</v>
      </c>
      <c r="D31" s="5" t="s">
        <v>863</v>
      </c>
      <c r="E31" s="5" t="s">
        <v>840</v>
      </c>
      <c r="F31" s="5" t="s">
        <v>415</v>
      </c>
      <c r="G31" s="5" t="s">
        <v>390</v>
      </c>
    </row>
    <row r="32" spans="1:9" x14ac:dyDescent="0.25">
      <c r="C32" s="5" t="s">
        <v>415</v>
      </c>
      <c r="D32" s="5" t="s">
        <v>605</v>
      </c>
      <c r="E32" s="5" t="s">
        <v>509</v>
      </c>
      <c r="F32" s="5" t="s">
        <v>416</v>
      </c>
      <c r="G32" s="5" t="s">
        <v>391</v>
      </c>
    </row>
    <row r="33" spans="3:7" x14ac:dyDescent="0.25">
      <c r="C33" s="5" t="s">
        <v>416</v>
      </c>
      <c r="D33" s="5" t="s">
        <v>606</v>
      </c>
      <c r="E33" s="5" t="s">
        <v>351</v>
      </c>
      <c r="F33" s="5" t="s">
        <v>417</v>
      </c>
      <c r="G33" s="5" t="s">
        <v>392</v>
      </c>
    </row>
    <row r="34" spans="3:7" x14ac:dyDescent="0.25">
      <c r="C34" s="5" t="s">
        <v>417</v>
      </c>
      <c r="D34" s="5" t="s">
        <v>608</v>
      </c>
      <c r="E34" s="5" t="s">
        <v>374</v>
      </c>
      <c r="F34" s="5" t="s">
        <v>418</v>
      </c>
      <c r="G34" s="5" t="s">
        <v>393</v>
      </c>
    </row>
    <row r="35" spans="3:7" x14ac:dyDescent="0.25">
      <c r="C35" s="5" t="s">
        <v>418</v>
      </c>
      <c r="D35" s="5" t="s">
        <v>633</v>
      </c>
      <c r="E35" s="5" t="s">
        <v>598</v>
      </c>
      <c r="F35" s="5" t="s">
        <v>419</v>
      </c>
      <c r="G35" s="5" t="s">
        <v>394</v>
      </c>
    </row>
    <row r="36" spans="3:7" x14ac:dyDescent="0.25">
      <c r="C36" s="5" t="s">
        <v>419</v>
      </c>
      <c r="D36" s="5" t="s">
        <v>635</v>
      </c>
      <c r="E36" s="5" t="s">
        <v>820</v>
      </c>
      <c r="F36" s="5" t="s">
        <v>420</v>
      </c>
      <c r="G36" s="5" t="s">
        <v>395</v>
      </c>
    </row>
    <row r="37" spans="3:7" x14ac:dyDescent="0.25">
      <c r="C37" s="5" t="s">
        <v>420</v>
      </c>
      <c r="E37" s="5" t="s">
        <v>841</v>
      </c>
      <c r="F37" s="5" t="s">
        <v>422</v>
      </c>
      <c r="G37" s="5" t="s">
        <v>396</v>
      </c>
    </row>
    <row r="38" spans="3:7" x14ac:dyDescent="0.25">
      <c r="C38" s="5" t="s">
        <v>422</v>
      </c>
      <c r="E38" s="5" t="s">
        <v>842</v>
      </c>
      <c r="F38" s="5" t="s">
        <v>424</v>
      </c>
      <c r="G38" s="5" t="s">
        <v>401</v>
      </c>
    </row>
    <row r="39" spans="3:7" x14ac:dyDescent="0.25">
      <c r="C39" s="5" t="s">
        <v>424</v>
      </c>
      <c r="E39" s="5" t="s">
        <v>843</v>
      </c>
      <c r="F39" s="5" t="s">
        <v>426</v>
      </c>
      <c r="G39" s="5" t="s">
        <v>402</v>
      </c>
    </row>
    <row r="40" spans="3:7" x14ac:dyDescent="0.25">
      <c r="C40" s="5" t="s">
        <v>426</v>
      </c>
      <c r="E40" s="5" t="s">
        <v>845</v>
      </c>
      <c r="F40" s="5" t="s">
        <v>429</v>
      </c>
      <c r="G40" s="5" t="s">
        <v>403</v>
      </c>
    </row>
    <row r="41" spans="3:7" x14ac:dyDescent="0.25">
      <c r="C41" s="5" t="s">
        <v>429</v>
      </c>
      <c r="E41" s="5" t="s">
        <v>847</v>
      </c>
      <c r="F41" s="5" t="s">
        <v>432</v>
      </c>
      <c r="G41" s="5" t="s">
        <v>404</v>
      </c>
    </row>
    <row r="42" spans="3:7" x14ac:dyDescent="0.25">
      <c r="C42" s="5" t="s">
        <v>432</v>
      </c>
      <c r="E42" s="5" t="s">
        <v>744</v>
      </c>
      <c r="F42" s="5" t="s">
        <v>435</v>
      </c>
      <c r="G42" s="5" t="s">
        <v>405</v>
      </c>
    </row>
    <row r="43" spans="3:7" x14ac:dyDescent="0.25">
      <c r="C43" s="5" t="s">
        <v>435</v>
      </c>
      <c r="E43" s="5" t="s">
        <v>549</v>
      </c>
      <c r="F43" s="5" t="s">
        <v>437</v>
      </c>
      <c r="G43" s="5" t="s">
        <v>406</v>
      </c>
    </row>
    <row r="44" spans="3:7" x14ac:dyDescent="0.25">
      <c r="C44" s="5" t="s">
        <v>437</v>
      </c>
      <c r="E44" s="5" t="s">
        <v>851</v>
      </c>
      <c r="F44" s="5" t="s">
        <v>439</v>
      </c>
      <c r="G44" s="5" t="s">
        <v>407</v>
      </c>
    </row>
    <row r="45" spans="3:7" x14ac:dyDescent="0.25">
      <c r="C45" s="5" t="s">
        <v>439</v>
      </c>
      <c r="E45" s="5" t="s">
        <v>821</v>
      </c>
      <c r="F45" s="5" t="s">
        <v>442</v>
      </c>
      <c r="G45" s="5" t="s">
        <v>408</v>
      </c>
    </row>
    <row r="46" spans="3:7" x14ac:dyDescent="0.25">
      <c r="C46" s="5" t="s">
        <v>442</v>
      </c>
      <c r="E46" s="5" t="s">
        <v>821</v>
      </c>
      <c r="F46" s="5" t="s">
        <v>506</v>
      </c>
      <c r="G46" t="s">
        <v>288</v>
      </c>
    </row>
    <row r="47" spans="3:7" x14ac:dyDescent="0.25">
      <c r="C47" s="5" t="s">
        <v>506</v>
      </c>
      <c r="E47" s="5" t="s">
        <v>391</v>
      </c>
      <c r="F47" s="5" t="s">
        <v>507</v>
      </c>
      <c r="G47" s="5" t="s">
        <v>409</v>
      </c>
    </row>
    <row r="48" spans="3:7" x14ac:dyDescent="0.25">
      <c r="C48" s="5" t="s">
        <v>507</v>
      </c>
      <c r="E48" s="5" t="s">
        <v>393</v>
      </c>
      <c r="F48" s="5" t="s">
        <v>508</v>
      </c>
      <c r="G48" s="5" t="s">
        <v>410</v>
      </c>
    </row>
    <row r="49" spans="3:7" x14ac:dyDescent="0.25">
      <c r="C49" s="5" t="s">
        <v>508</v>
      </c>
      <c r="E49" s="5" t="s">
        <v>392</v>
      </c>
      <c r="F49" s="5" t="s">
        <v>509</v>
      </c>
      <c r="G49" s="5" t="s">
        <v>411</v>
      </c>
    </row>
    <row r="50" spans="3:7" x14ac:dyDescent="0.25">
      <c r="C50" s="5" t="s">
        <v>509</v>
      </c>
      <c r="E50" s="5" t="s">
        <v>388</v>
      </c>
      <c r="F50" s="5" t="s">
        <v>510</v>
      </c>
      <c r="G50" s="5" t="s">
        <v>412</v>
      </c>
    </row>
    <row r="51" spans="3:7" x14ac:dyDescent="0.25">
      <c r="C51" s="5" t="s">
        <v>510</v>
      </c>
      <c r="E51" s="5" t="s">
        <v>394</v>
      </c>
      <c r="F51" s="5" t="s">
        <v>536</v>
      </c>
      <c r="G51" s="5" t="s">
        <v>414</v>
      </c>
    </row>
    <row r="52" spans="3:7" x14ac:dyDescent="0.25">
      <c r="C52" s="5" t="s">
        <v>536</v>
      </c>
      <c r="E52" s="5" t="s">
        <v>390</v>
      </c>
      <c r="F52" s="5" t="s">
        <v>537</v>
      </c>
      <c r="G52" s="5" t="s">
        <v>415</v>
      </c>
    </row>
    <row r="53" spans="3:7" x14ac:dyDescent="0.25">
      <c r="C53" s="5" t="s">
        <v>537</v>
      </c>
      <c r="E53" s="5" t="s">
        <v>386</v>
      </c>
      <c r="F53" s="5" t="s">
        <v>581</v>
      </c>
      <c r="G53" s="5" t="s">
        <v>416</v>
      </c>
    </row>
    <row r="54" spans="3:7" x14ac:dyDescent="0.25">
      <c r="C54" s="5" t="s">
        <v>581</v>
      </c>
      <c r="E54" s="5" t="s">
        <v>822</v>
      </c>
      <c r="F54" s="5" t="s">
        <v>545</v>
      </c>
      <c r="G54" s="5" t="s">
        <v>417</v>
      </c>
    </row>
    <row r="55" spans="3:7" x14ac:dyDescent="0.25">
      <c r="C55" s="5" t="s">
        <v>545</v>
      </c>
      <c r="E55" t="s">
        <v>384</v>
      </c>
      <c r="F55" s="5" t="s">
        <v>546</v>
      </c>
      <c r="G55" s="5" t="s">
        <v>418</v>
      </c>
    </row>
    <row r="56" spans="3:7" x14ac:dyDescent="0.25">
      <c r="C56" s="5" t="s">
        <v>546</v>
      </c>
      <c r="E56" s="5" t="s">
        <v>382</v>
      </c>
      <c r="F56" s="5" t="s">
        <v>549</v>
      </c>
      <c r="G56" s="5" t="s">
        <v>419</v>
      </c>
    </row>
    <row r="57" spans="3:7" x14ac:dyDescent="0.25">
      <c r="C57" s="5" t="s">
        <v>549</v>
      </c>
      <c r="E57" s="5" t="s">
        <v>853</v>
      </c>
      <c r="F57" s="5" t="s">
        <v>863</v>
      </c>
      <c r="G57" s="5" t="s">
        <v>420</v>
      </c>
    </row>
    <row r="58" spans="3:7" x14ac:dyDescent="0.25">
      <c r="C58" s="5" t="s">
        <v>863</v>
      </c>
      <c r="E58" s="5" t="s">
        <v>823</v>
      </c>
      <c r="F58" s="5" t="s">
        <v>834</v>
      </c>
      <c r="G58" s="5" t="s">
        <v>422</v>
      </c>
    </row>
    <row r="59" spans="3:7" x14ac:dyDescent="0.25">
      <c r="C59" s="5" t="s">
        <v>834</v>
      </c>
      <c r="E59" s="5" t="s">
        <v>823</v>
      </c>
      <c r="F59" s="5" t="s">
        <v>823</v>
      </c>
      <c r="G59" s="5" t="s">
        <v>424</v>
      </c>
    </row>
    <row r="60" spans="3:7" x14ac:dyDescent="0.25">
      <c r="C60" s="5" t="s">
        <v>823</v>
      </c>
      <c r="E60" s="5" t="s">
        <v>824</v>
      </c>
      <c r="F60" t="s">
        <v>384</v>
      </c>
      <c r="G60" s="5" t="s">
        <v>426</v>
      </c>
    </row>
    <row r="61" spans="3:7" x14ac:dyDescent="0.25">
      <c r="C61" t="s">
        <v>384</v>
      </c>
      <c r="E61" s="5" t="s">
        <v>825</v>
      </c>
      <c r="F61" s="5" t="s">
        <v>552</v>
      </c>
      <c r="G61" s="5" t="s">
        <v>429</v>
      </c>
    </row>
    <row r="62" spans="3:7" x14ac:dyDescent="0.25">
      <c r="C62" s="5" t="s">
        <v>552</v>
      </c>
      <c r="E62" s="5" t="s">
        <v>742</v>
      </c>
      <c r="F62" s="5" t="s">
        <v>553</v>
      </c>
      <c r="G62" s="5" t="s">
        <v>432</v>
      </c>
    </row>
    <row r="63" spans="3:7" x14ac:dyDescent="0.25">
      <c r="C63" s="5" t="s">
        <v>553</v>
      </c>
      <c r="E63" s="5" t="s">
        <v>855</v>
      </c>
      <c r="F63" s="5" t="s">
        <v>599</v>
      </c>
      <c r="G63" s="5" t="s">
        <v>435</v>
      </c>
    </row>
    <row r="64" spans="3:7" x14ac:dyDescent="0.25">
      <c r="C64" s="5" t="s">
        <v>599</v>
      </c>
      <c r="E64" s="5" t="s">
        <v>856</v>
      </c>
      <c r="F64" s="5" t="s">
        <v>600</v>
      </c>
      <c r="G64" s="5" t="s">
        <v>437</v>
      </c>
    </row>
    <row r="65" spans="3:7" x14ac:dyDescent="0.25">
      <c r="C65" s="5" t="s">
        <v>600</v>
      </c>
      <c r="E65" s="5" t="s">
        <v>761</v>
      </c>
      <c r="F65" s="5" t="s">
        <v>601</v>
      </c>
      <c r="G65" s="5" t="s">
        <v>439</v>
      </c>
    </row>
    <row r="66" spans="3:7" x14ac:dyDescent="0.25">
      <c r="C66" s="5" t="s">
        <v>601</v>
      </c>
      <c r="E66" s="5" t="s">
        <v>857</v>
      </c>
      <c r="F66" s="5" t="s">
        <v>603</v>
      </c>
      <c r="G66" s="5" t="s">
        <v>442</v>
      </c>
    </row>
    <row r="67" spans="3:7" x14ac:dyDescent="0.25">
      <c r="C67" s="5" t="s">
        <v>603</v>
      </c>
      <c r="E67" s="5" t="s">
        <v>858</v>
      </c>
      <c r="F67" s="5" t="s">
        <v>605</v>
      </c>
      <c r="G67" s="5" t="s">
        <v>445</v>
      </c>
    </row>
    <row r="68" spans="3:7" x14ac:dyDescent="0.25">
      <c r="C68" s="5" t="s">
        <v>605</v>
      </c>
      <c r="E68" s="5" t="s">
        <v>763</v>
      </c>
      <c r="F68" s="5" t="s">
        <v>606</v>
      </c>
      <c r="G68" s="5" t="s">
        <v>447</v>
      </c>
    </row>
    <row r="69" spans="3:7" x14ac:dyDescent="0.25">
      <c r="C69" s="5" t="s">
        <v>606</v>
      </c>
      <c r="E69" s="5" t="s">
        <v>764</v>
      </c>
      <c r="F69" s="5" t="s">
        <v>607</v>
      </c>
      <c r="G69" s="5" t="s">
        <v>449</v>
      </c>
    </row>
    <row r="70" spans="3:7" x14ac:dyDescent="0.25">
      <c r="C70" s="5" t="s">
        <v>607</v>
      </c>
      <c r="E70" s="5" t="s">
        <v>765</v>
      </c>
      <c r="F70" s="5" t="s">
        <v>608</v>
      </c>
      <c r="G70" s="5" t="s">
        <v>451</v>
      </c>
    </row>
    <row r="71" spans="3:7" x14ac:dyDescent="0.25">
      <c r="C71" s="5" t="s">
        <v>608</v>
      </c>
      <c r="E71" s="5" t="s">
        <v>859</v>
      </c>
      <c r="F71" s="5" t="s">
        <v>609</v>
      </c>
      <c r="G71" s="5" t="s">
        <v>453</v>
      </c>
    </row>
    <row r="72" spans="3:7" x14ac:dyDescent="0.25">
      <c r="C72" s="5" t="s">
        <v>609</v>
      </c>
      <c r="E72" s="5" t="s">
        <v>826</v>
      </c>
      <c r="F72" s="5" t="s">
        <v>610</v>
      </c>
      <c r="G72" s="5" t="s">
        <v>455</v>
      </c>
    </row>
    <row r="73" spans="3:7" x14ac:dyDescent="0.25">
      <c r="C73" s="5" t="s">
        <v>610</v>
      </c>
      <c r="E73" s="5" t="s">
        <v>827</v>
      </c>
      <c r="F73" s="5" t="s">
        <v>633</v>
      </c>
      <c r="G73" s="5" t="s">
        <v>457</v>
      </c>
    </row>
    <row r="74" spans="3:7" x14ac:dyDescent="0.25">
      <c r="C74" s="5" t="s">
        <v>633</v>
      </c>
      <c r="E74" s="5" t="s">
        <v>828</v>
      </c>
      <c r="F74" s="5" t="s">
        <v>634</v>
      </c>
      <c r="G74" s="5" t="s">
        <v>460</v>
      </c>
    </row>
    <row r="75" spans="3:7" x14ac:dyDescent="0.25">
      <c r="C75" s="5" t="s">
        <v>634</v>
      </c>
      <c r="E75" s="5" t="s">
        <v>829</v>
      </c>
      <c r="F75" s="5" t="s">
        <v>635</v>
      </c>
      <c r="G75" s="5" t="s">
        <v>462</v>
      </c>
    </row>
    <row r="76" spans="3:7" x14ac:dyDescent="0.25">
      <c r="C76" s="5" t="s">
        <v>635</v>
      </c>
      <c r="E76" s="5" t="s">
        <v>596</v>
      </c>
      <c r="F76" s="5" t="s">
        <v>636</v>
      </c>
      <c r="G76" s="5" t="s">
        <v>464</v>
      </c>
    </row>
    <row r="77" spans="3:7" x14ac:dyDescent="0.25">
      <c r="C77" s="5" t="s">
        <v>636</v>
      </c>
      <c r="E77" s="5" t="s">
        <v>836</v>
      </c>
      <c r="F77" s="5" t="s">
        <v>637</v>
      </c>
      <c r="G77" s="5" t="s">
        <v>467</v>
      </c>
    </row>
    <row r="78" spans="3:7" x14ac:dyDescent="0.25">
      <c r="C78" s="5" t="s">
        <v>637</v>
      </c>
      <c r="E78" s="5" t="s">
        <v>475</v>
      </c>
      <c r="F78" s="5" t="s">
        <v>638</v>
      </c>
      <c r="G78" s="5" t="s">
        <v>470</v>
      </c>
    </row>
    <row r="79" spans="3:7" x14ac:dyDescent="0.25">
      <c r="C79" s="5" t="s">
        <v>638</v>
      </c>
      <c r="E79" s="5" t="s">
        <v>838</v>
      </c>
      <c r="F79" s="5" t="s">
        <v>642</v>
      </c>
      <c r="G79" s="5" t="s">
        <v>472</v>
      </c>
    </row>
    <row r="80" spans="3:7" x14ac:dyDescent="0.25">
      <c r="C80" s="5" t="s">
        <v>642</v>
      </c>
      <c r="E80" s="5" t="s">
        <v>477</v>
      </c>
      <c r="F80" s="5" t="s">
        <v>643</v>
      </c>
      <c r="G80" s="5" t="s">
        <v>474</v>
      </c>
    </row>
    <row r="81" spans="3:7" x14ac:dyDescent="0.25">
      <c r="C81" s="5" t="s">
        <v>643</v>
      </c>
      <c r="E81" s="5" t="s">
        <v>484</v>
      </c>
      <c r="F81" s="5" t="s">
        <v>644</v>
      </c>
      <c r="G81" s="5" t="s">
        <v>476</v>
      </c>
    </row>
    <row r="82" spans="3:7" x14ac:dyDescent="0.25">
      <c r="C82" s="5" t="s">
        <v>644</v>
      </c>
      <c r="E82" s="5" t="s">
        <v>819</v>
      </c>
      <c r="F82" s="5" t="s">
        <v>645</v>
      </c>
      <c r="G82" s="5" t="s">
        <v>478</v>
      </c>
    </row>
    <row r="83" spans="3:7" x14ac:dyDescent="0.25">
      <c r="C83" s="5" t="s">
        <v>645</v>
      </c>
      <c r="E83" s="5" t="s">
        <v>494</v>
      </c>
      <c r="F83" s="5" t="s">
        <v>646</v>
      </c>
      <c r="G83" s="5" t="s">
        <v>479</v>
      </c>
    </row>
    <row r="84" spans="3:7" x14ac:dyDescent="0.25">
      <c r="C84" s="5" t="s">
        <v>646</v>
      </c>
      <c r="E84" s="5" t="s">
        <v>496</v>
      </c>
      <c r="F84" s="5" t="s">
        <v>647</v>
      </c>
      <c r="G84" s="5" t="s">
        <v>481</v>
      </c>
    </row>
    <row r="85" spans="3:7" x14ac:dyDescent="0.25">
      <c r="C85" s="5" t="s">
        <v>647</v>
      </c>
      <c r="E85" s="5" t="s">
        <v>501</v>
      </c>
      <c r="F85" s="5" t="s">
        <v>648</v>
      </c>
      <c r="G85" s="5" t="s">
        <v>483</v>
      </c>
    </row>
    <row r="86" spans="3:7" x14ac:dyDescent="0.25">
      <c r="C86" s="5" t="s">
        <v>648</v>
      </c>
      <c r="E86" s="5" t="s">
        <v>852</v>
      </c>
      <c r="F86" s="5" t="s">
        <v>650</v>
      </c>
      <c r="G86" s="5" t="s">
        <v>485</v>
      </c>
    </row>
    <row r="87" spans="3:7" x14ac:dyDescent="0.25">
      <c r="C87" s="5" t="s">
        <v>650</v>
      </c>
      <c r="E87" s="5" t="s">
        <v>540</v>
      </c>
      <c r="F87" s="5" t="s">
        <v>652</v>
      </c>
      <c r="G87" s="5" t="s">
        <v>487</v>
      </c>
    </row>
    <row r="88" spans="3:7" x14ac:dyDescent="0.25">
      <c r="C88" s="5" t="s">
        <v>652</v>
      </c>
      <c r="E88" s="5" t="s">
        <v>854</v>
      </c>
      <c r="F88" s="5" t="s">
        <v>653</v>
      </c>
      <c r="G88" s="5" t="s">
        <v>489</v>
      </c>
    </row>
    <row r="89" spans="3:7" x14ac:dyDescent="0.25">
      <c r="C89" s="5" t="s">
        <v>653</v>
      </c>
      <c r="E89" s="5" t="s">
        <v>352</v>
      </c>
      <c r="F89" s="5" t="s">
        <v>654</v>
      </c>
      <c r="G89" s="5" t="s">
        <v>491</v>
      </c>
    </row>
    <row r="90" spans="3:7" x14ac:dyDescent="0.25">
      <c r="C90" s="5" t="s">
        <v>654</v>
      </c>
      <c r="E90" s="89" t="s">
        <v>1177</v>
      </c>
      <c r="F90" s="5" t="s">
        <v>655</v>
      </c>
      <c r="G90" s="5" t="s">
        <v>493</v>
      </c>
    </row>
    <row r="91" spans="3:7" x14ac:dyDescent="0.25">
      <c r="C91" s="5" t="s">
        <v>655</v>
      </c>
      <c r="E91" s="89" t="s">
        <v>1170</v>
      </c>
      <c r="F91" s="5" t="s">
        <v>657</v>
      </c>
      <c r="G91" s="5" t="s">
        <v>495</v>
      </c>
    </row>
    <row r="92" spans="3:7" x14ac:dyDescent="0.25">
      <c r="C92" s="5" t="s">
        <v>657</v>
      </c>
      <c r="E92" s="89" t="s">
        <v>1171</v>
      </c>
      <c r="F92" s="5" t="s">
        <v>658</v>
      </c>
      <c r="G92" s="5" t="s">
        <v>497</v>
      </c>
    </row>
    <row r="93" spans="3:7" x14ac:dyDescent="0.25">
      <c r="C93" s="5" t="s">
        <v>658</v>
      </c>
      <c r="E93" s="89" t="s">
        <v>1172</v>
      </c>
      <c r="F93" s="5" t="s">
        <v>659</v>
      </c>
      <c r="G93" s="5" t="s">
        <v>427</v>
      </c>
    </row>
    <row r="94" spans="3:7" x14ac:dyDescent="0.25">
      <c r="C94" s="5" t="s">
        <v>659</v>
      </c>
      <c r="E94" s="89" t="s">
        <v>1173</v>
      </c>
      <c r="F94" s="5" t="s">
        <v>660</v>
      </c>
      <c r="G94" s="5" t="s">
        <v>500</v>
      </c>
    </row>
    <row r="95" spans="3:7" x14ac:dyDescent="0.25">
      <c r="C95" s="5" t="s">
        <v>660</v>
      </c>
      <c r="F95" s="5" t="s">
        <v>661</v>
      </c>
      <c r="G95" s="5" t="s">
        <v>502</v>
      </c>
    </row>
    <row r="96" spans="3:7" x14ac:dyDescent="0.25">
      <c r="C96" s="5" t="s">
        <v>661</v>
      </c>
      <c r="F96" s="5" t="s">
        <v>662</v>
      </c>
      <c r="G96" s="5" t="s">
        <v>503</v>
      </c>
    </row>
    <row r="97" spans="3:7" x14ac:dyDescent="0.25">
      <c r="C97" s="5" t="s">
        <v>662</v>
      </c>
      <c r="F97" s="5" t="s">
        <v>663</v>
      </c>
      <c r="G97" s="5" t="s">
        <v>374</v>
      </c>
    </row>
    <row r="98" spans="3:7" x14ac:dyDescent="0.25">
      <c r="C98" s="5" t="s">
        <v>663</v>
      </c>
      <c r="F98" s="5" t="s">
        <v>664</v>
      </c>
      <c r="G98" s="5" t="s">
        <v>376</v>
      </c>
    </row>
    <row r="99" spans="3:7" x14ac:dyDescent="0.25">
      <c r="C99" s="5" t="s">
        <v>664</v>
      </c>
      <c r="F99" s="5" t="s">
        <v>665</v>
      </c>
      <c r="G99" s="5" t="s">
        <v>504</v>
      </c>
    </row>
    <row r="100" spans="3:7" x14ac:dyDescent="0.25">
      <c r="C100" s="5" t="s">
        <v>665</v>
      </c>
      <c r="F100" s="5" t="s">
        <v>666</v>
      </c>
      <c r="G100" s="5" t="s">
        <v>505</v>
      </c>
    </row>
    <row r="101" spans="3:7" x14ac:dyDescent="0.25">
      <c r="C101" s="5" t="s">
        <v>666</v>
      </c>
      <c r="F101" s="5" t="s">
        <v>667</v>
      </c>
      <c r="G101" s="5" t="s">
        <v>506</v>
      </c>
    </row>
    <row r="102" spans="3:7" x14ac:dyDescent="0.25">
      <c r="C102" s="5" t="s">
        <v>667</v>
      </c>
      <c r="F102" s="5" t="s">
        <v>668</v>
      </c>
      <c r="G102" s="5" t="s">
        <v>507</v>
      </c>
    </row>
    <row r="103" spans="3:7" x14ac:dyDescent="0.25">
      <c r="C103" s="5" t="s">
        <v>668</v>
      </c>
      <c r="F103" s="5" t="s">
        <v>669</v>
      </c>
      <c r="G103" s="5" t="s">
        <v>508</v>
      </c>
    </row>
    <row r="104" spans="3:7" x14ac:dyDescent="0.25">
      <c r="C104" s="5" t="s">
        <v>669</v>
      </c>
      <c r="F104" s="5" t="s">
        <v>671</v>
      </c>
      <c r="G104" s="5" t="s">
        <v>509</v>
      </c>
    </row>
    <row r="105" spans="3:7" x14ac:dyDescent="0.25">
      <c r="C105" s="5" t="s">
        <v>671</v>
      </c>
      <c r="F105" s="5" t="s">
        <v>673</v>
      </c>
      <c r="G105" s="5" t="s">
        <v>510</v>
      </c>
    </row>
    <row r="106" spans="3:7" x14ac:dyDescent="0.25">
      <c r="C106" s="5" t="s">
        <v>673</v>
      </c>
      <c r="F106" s="5" t="s">
        <v>674</v>
      </c>
      <c r="G106" s="5" t="s">
        <v>511</v>
      </c>
    </row>
    <row r="107" spans="3:7" x14ac:dyDescent="0.25">
      <c r="C107" s="5" t="s">
        <v>674</v>
      </c>
      <c r="F107" s="5" t="s">
        <v>676</v>
      </c>
      <c r="G107" s="5" t="s">
        <v>512</v>
      </c>
    </row>
    <row r="108" spans="3:7" x14ac:dyDescent="0.25">
      <c r="C108" s="5" t="s">
        <v>676</v>
      </c>
      <c r="F108" s="5" t="s">
        <v>755</v>
      </c>
      <c r="G108" s="5" t="s">
        <v>513</v>
      </c>
    </row>
    <row r="109" spans="3:7" x14ac:dyDescent="0.25">
      <c r="C109" s="5" t="s">
        <v>755</v>
      </c>
      <c r="F109" s="5" t="s">
        <v>756</v>
      </c>
      <c r="G109" s="5" t="s">
        <v>514</v>
      </c>
    </row>
    <row r="110" spans="3:7" x14ac:dyDescent="0.25">
      <c r="C110" s="5" t="s">
        <v>756</v>
      </c>
      <c r="F110" s="5" t="s">
        <v>757</v>
      </c>
      <c r="G110" s="5" t="s">
        <v>515</v>
      </c>
    </row>
    <row r="111" spans="3:7" x14ac:dyDescent="0.25">
      <c r="C111" s="5" t="s">
        <v>757</v>
      </c>
      <c r="F111" s="5" t="s">
        <v>758</v>
      </c>
      <c r="G111" s="5" t="s">
        <v>516</v>
      </c>
    </row>
    <row r="112" spans="3:7" x14ac:dyDescent="0.25">
      <c r="C112" s="5" t="s">
        <v>758</v>
      </c>
      <c r="F112" s="5" t="s">
        <v>839</v>
      </c>
      <c r="G112" s="5" t="s">
        <v>517</v>
      </c>
    </row>
    <row r="113" spans="3:7" x14ac:dyDescent="0.25">
      <c r="C113" s="5" t="s">
        <v>839</v>
      </c>
      <c r="F113" s="5" t="s">
        <v>840</v>
      </c>
      <c r="G113" s="5" t="s">
        <v>518</v>
      </c>
    </row>
    <row r="114" spans="3:7" x14ac:dyDescent="0.25">
      <c r="C114" s="5" t="s">
        <v>840</v>
      </c>
      <c r="G114" s="5" t="s">
        <v>519</v>
      </c>
    </row>
    <row r="115" spans="3:7" x14ac:dyDescent="0.25">
      <c r="G115" s="5" t="s">
        <v>520</v>
      </c>
    </row>
    <row r="116" spans="3:7" x14ac:dyDescent="0.25">
      <c r="G116" s="5" t="s">
        <v>521</v>
      </c>
    </row>
    <row r="117" spans="3:7" x14ac:dyDescent="0.25">
      <c r="G117" s="5" t="s">
        <v>522</v>
      </c>
    </row>
    <row r="118" spans="3:7" x14ac:dyDescent="0.25">
      <c r="G118" s="5" t="s">
        <v>523</v>
      </c>
    </row>
    <row r="119" spans="3:7" x14ac:dyDescent="0.25">
      <c r="G119" s="5" t="s">
        <v>524</v>
      </c>
    </row>
    <row r="120" spans="3:7" x14ac:dyDescent="0.25">
      <c r="G120" s="5" t="s">
        <v>525</v>
      </c>
    </row>
    <row r="121" spans="3:7" x14ac:dyDescent="0.25">
      <c r="G121" s="5" t="s">
        <v>526</v>
      </c>
    </row>
    <row r="122" spans="3:7" x14ac:dyDescent="0.25">
      <c r="G122" s="5" t="s">
        <v>527</v>
      </c>
    </row>
    <row r="123" spans="3:7" x14ac:dyDescent="0.25">
      <c r="G123" s="5" t="s">
        <v>528</v>
      </c>
    </row>
    <row r="124" spans="3:7" x14ac:dyDescent="0.25">
      <c r="G124" s="5" t="s">
        <v>529</v>
      </c>
    </row>
    <row r="125" spans="3:7" x14ac:dyDescent="0.25">
      <c r="G125" s="5" t="s">
        <v>530</v>
      </c>
    </row>
    <row r="126" spans="3:7" x14ac:dyDescent="0.25">
      <c r="G126" s="5" t="s">
        <v>531</v>
      </c>
    </row>
    <row r="127" spans="3:7" x14ac:dyDescent="0.25">
      <c r="G127" s="5" t="s">
        <v>532</v>
      </c>
    </row>
    <row r="128" spans="3:7" x14ac:dyDescent="0.25">
      <c r="G128" s="5" t="s">
        <v>533</v>
      </c>
    </row>
    <row r="129" spans="7:7" x14ac:dyDescent="0.25">
      <c r="G129" s="5" t="s">
        <v>534</v>
      </c>
    </row>
    <row r="130" spans="7:7" x14ac:dyDescent="0.25">
      <c r="G130" s="5" t="s">
        <v>536</v>
      </c>
    </row>
    <row r="131" spans="7:7" x14ac:dyDescent="0.25">
      <c r="G131" s="5" t="s">
        <v>537</v>
      </c>
    </row>
    <row r="132" spans="7:7" x14ac:dyDescent="0.25">
      <c r="G132" s="5" t="s">
        <v>538</v>
      </c>
    </row>
    <row r="133" spans="7:7" x14ac:dyDescent="0.25">
      <c r="G133" s="5" t="s">
        <v>539</v>
      </c>
    </row>
    <row r="134" spans="7:7" x14ac:dyDescent="0.25">
      <c r="G134" s="5" t="s">
        <v>541</v>
      </c>
    </row>
    <row r="135" spans="7:7" x14ac:dyDescent="0.25">
      <c r="G135" s="5" t="s">
        <v>542</v>
      </c>
    </row>
    <row r="136" spans="7:7" x14ac:dyDescent="0.25">
      <c r="G136" s="5" t="s">
        <v>543</v>
      </c>
    </row>
    <row r="137" spans="7:7" x14ac:dyDescent="0.25">
      <c r="G137" s="5" t="s">
        <v>544</v>
      </c>
    </row>
    <row r="138" spans="7:7" x14ac:dyDescent="0.25">
      <c r="G138" s="5" t="s">
        <v>545</v>
      </c>
    </row>
    <row r="139" spans="7:7" x14ac:dyDescent="0.25">
      <c r="G139" s="5" t="s">
        <v>546</v>
      </c>
    </row>
    <row r="140" spans="7:7" x14ac:dyDescent="0.25">
      <c r="G140" s="5" t="s">
        <v>547</v>
      </c>
    </row>
    <row r="141" spans="7:7" x14ac:dyDescent="0.25">
      <c r="G141" s="5" t="s">
        <v>548</v>
      </c>
    </row>
    <row r="142" spans="7:7" x14ac:dyDescent="0.25">
      <c r="G142" s="5" t="s">
        <v>549</v>
      </c>
    </row>
    <row r="143" spans="7:7" x14ac:dyDescent="0.25">
      <c r="G143" s="5" t="s">
        <v>550</v>
      </c>
    </row>
    <row r="144" spans="7:7" x14ac:dyDescent="0.25">
      <c r="G144" s="5" t="s">
        <v>386</v>
      </c>
    </row>
    <row r="145" spans="7:7" x14ac:dyDescent="0.25">
      <c r="G145" s="5" t="s">
        <v>388</v>
      </c>
    </row>
    <row r="146" spans="7:7" x14ac:dyDescent="0.25">
      <c r="G146" s="5" t="s">
        <v>551</v>
      </c>
    </row>
    <row r="147" spans="7:7" x14ac:dyDescent="0.25">
      <c r="G147" s="5" t="s">
        <v>393</v>
      </c>
    </row>
    <row r="148" spans="7:7" x14ac:dyDescent="0.25">
      <c r="G148" s="5" t="s">
        <v>394</v>
      </c>
    </row>
    <row r="149" spans="7:7" x14ac:dyDescent="0.25">
      <c r="G149" s="5" t="s">
        <v>552</v>
      </c>
    </row>
    <row r="150" spans="7:7" x14ac:dyDescent="0.25">
      <c r="G150" s="5" t="s">
        <v>553</v>
      </c>
    </row>
    <row r="151" spans="7:7" x14ac:dyDescent="0.25">
      <c r="G151" s="5" t="s">
        <v>554</v>
      </c>
    </row>
    <row r="152" spans="7:7" x14ac:dyDescent="0.25">
      <c r="G152" s="5" t="s">
        <v>555</v>
      </c>
    </row>
    <row r="153" spans="7:7" x14ac:dyDescent="0.25">
      <c r="G153" s="5" t="s">
        <v>556</v>
      </c>
    </row>
    <row r="154" spans="7:7" x14ac:dyDescent="0.25">
      <c r="G154" s="5" t="s">
        <v>557</v>
      </c>
    </row>
    <row r="155" spans="7:7" x14ac:dyDescent="0.25">
      <c r="G155" s="5" t="s">
        <v>558</v>
      </c>
    </row>
    <row r="156" spans="7:7" x14ac:dyDescent="0.25">
      <c r="G156" s="5" t="s">
        <v>559</v>
      </c>
    </row>
    <row r="157" spans="7:7" x14ac:dyDescent="0.25">
      <c r="G157" s="5" t="s">
        <v>560</v>
      </c>
    </row>
    <row r="158" spans="7:7" x14ac:dyDescent="0.25">
      <c r="G158" s="5" t="s">
        <v>561</v>
      </c>
    </row>
    <row r="159" spans="7:7" x14ac:dyDescent="0.25">
      <c r="G159" s="5" t="s">
        <v>562</v>
      </c>
    </row>
    <row r="160" spans="7:7" x14ac:dyDescent="0.25">
      <c r="G160" s="5" t="s">
        <v>563</v>
      </c>
    </row>
    <row r="161" spans="7:7" x14ac:dyDescent="0.25">
      <c r="G161" s="5" t="s">
        <v>565</v>
      </c>
    </row>
    <row r="162" spans="7:7" x14ac:dyDescent="0.25">
      <c r="G162" s="5" t="s">
        <v>566</v>
      </c>
    </row>
    <row r="163" spans="7:7" x14ac:dyDescent="0.25">
      <c r="G163" s="5" t="s">
        <v>567</v>
      </c>
    </row>
    <row r="164" spans="7:7" x14ac:dyDescent="0.25">
      <c r="G164" s="5" t="s">
        <v>568</v>
      </c>
    </row>
    <row r="165" spans="7:7" x14ac:dyDescent="0.25">
      <c r="G165" s="5" t="s">
        <v>569</v>
      </c>
    </row>
    <row r="166" spans="7:7" x14ac:dyDescent="0.25">
      <c r="G166" s="5" t="s">
        <v>570</v>
      </c>
    </row>
    <row r="167" spans="7:7" x14ac:dyDescent="0.25">
      <c r="G167" s="5" t="s">
        <v>571</v>
      </c>
    </row>
    <row r="168" spans="7:7" x14ac:dyDescent="0.25">
      <c r="G168" s="5" t="s">
        <v>572</v>
      </c>
    </row>
    <row r="169" spans="7:7" x14ac:dyDescent="0.25">
      <c r="G169" s="5" t="s">
        <v>573</v>
      </c>
    </row>
    <row r="170" spans="7:7" x14ac:dyDescent="0.25">
      <c r="G170" s="5" t="s">
        <v>574</v>
      </c>
    </row>
    <row r="171" spans="7:7" x14ac:dyDescent="0.25">
      <c r="G171" s="5" t="s">
        <v>575</v>
      </c>
    </row>
    <row r="172" spans="7:7" x14ac:dyDescent="0.25">
      <c r="G172" s="5" t="s">
        <v>576</v>
      </c>
    </row>
    <row r="173" spans="7:7" x14ac:dyDescent="0.25">
      <c r="G173" s="5" t="s">
        <v>577</v>
      </c>
    </row>
    <row r="174" spans="7:7" x14ac:dyDescent="0.25">
      <c r="G174" s="5" t="s">
        <v>578</v>
      </c>
    </row>
    <row r="175" spans="7:7" x14ac:dyDescent="0.25">
      <c r="G175" s="5" t="s">
        <v>579</v>
      </c>
    </row>
    <row r="176" spans="7:7" x14ac:dyDescent="0.25">
      <c r="G176" s="5" t="s">
        <v>580</v>
      </c>
    </row>
    <row r="177" spans="7:7" x14ac:dyDescent="0.25">
      <c r="G177" s="5" t="s">
        <v>583</v>
      </c>
    </row>
    <row r="178" spans="7:7" x14ac:dyDescent="0.25">
      <c r="G178" s="5" t="s">
        <v>584</v>
      </c>
    </row>
    <row r="179" spans="7:7" x14ac:dyDescent="0.25">
      <c r="G179" s="5" t="s">
        <v>585</v>
      </c>
    </row>
    <row r="180" spans="7:7" x14ac:dyDescent="0.25">
      <c r="G180" s="5" t="s">
        <v>587</v>
      </c>
    </row>
    <row r="181" spans="7:7" x14ac:dyDescent="0.25">
      <c r="G181" s="5" t="s">
        <v>452</v>
      </c>
    </row>
    <row r="182" spans="7:7" x14ac:dyDescent="0.25">
      <c r="G182" s="5" t="s">
        <v>456</v>
      </c>
    </row>
    <row r="183" spans="7:7" x14ac:dyDescent="0.25">
      <c r="G183" s="5" t="s">
        <v>590</v>
      </c>
    </row>
    <row r="184" spans="7:7" x14ac:dyDescent="0.25">
      <c r="G184" s="5" t="s">
        <v>591</v>
      </c>
    </row>
    <row r="185" spans="7:7" x14ac:dyDescent="0.25">
      <c r="G185" s="5" t="s">
        <v>592</v>
      </c>
    </row>
    <row r="186" spans="7:7" x14ac:dyDescent="0.25">
      <c r="G186" s="5" t="s">
        <v>593</v>
      </c>
    </row>
    <row r="187" spans="7:7" x14ac:dyDescent="0.25">
      <c r="G187" s="5" t="s">
        <v>594</v>
      </c>
    </row>
    <row r="188" spans="7:7" x14ac:dyDescent="0.25">
      <c r="G188" s="5" t="s">
        <v>595</v>
      </c>
    </row>
    <row r="189" spans="7:7" x14ac:dyDescent="0.25">
      <c r="G189" s="5" t="s">
        <v>597</v>
      </c>
    </row>
    <row r="190" spans="7:7" x14ac:dyDescent="0.25">
      <c r="G190" s="5" t="s">
        <v>599</v>
      </c>
    </row>
    <row r="191" spans="7:7" x14ac:dyDescent="0.25">
      <c r="G191" s="5" t="s">
        <v>600</v>
      </c>
    </row>
    <row r="192" spans="7:7" x14ac:dyDescent="0.25">
      <c r="G192" s="5" t="s">
        <v>601</v>
      </c>
    </row>
    <row r="193" spans="7:7" x14ac:dyDescent="0.25">
      <c r="G193" s="5" t="s">
        <v>603</v>
      </c>
    </row>
    <row r="194" spans="7:7" x14ac:dyDescent="0.25">
      <c r="G194" s="5" t="s">
        <v>605</v>
      </c>
    </row>
    <row r="195" spans="7:7" x14ac:dyDescent="0.25">
      <c r="G195" s="5" t="s">
        <v>606</v>
      </c>
    </row>
    <row r="196" spans="7:7" x14ac:dyDescent="0.25">
      <c r="G196" s="5" t="s">
        <v>607</v>
      </c>
    </row>
    <row r="197" spans="7:7" x14ac:dyDescent="0.25">
      <c r="G197" s="5" t="s">
        <v>608</v>
      </c>
    </row>
    <row r="198" spans="7:7" x14ac:dyDescent="0.25">
      <c r="G198" s="5" t="s">
        <v>609</v>
      </c>
    </row>
    <row r="199" spans="7:7" x14ac:dyDescent="0.25">
      <c r="G199" s="5" t="s">
        <v>610</v>
      </c>
    </row>
    <row r="200" spans="7:7" x14ac:dyDescent="0.25">
      <c r="G200" s="5" t="s">
        <v>611</v>
      </c>
    </row>
    <row r="201" spans="7:7" x14ac:dyDescent="0.25">
      <c r="G201" s="5" t="s">
        <v>612</v>
      </c>
    </row>
    <row r="202" spans="7:7" x14ac:dyDescent="0.25">
      <c r="G202" s="5" t="s">
        <v>613</v>
      </c>
    </row>
    <row r="203" spans="7:7" x14ac:dyDescent="0.25">
      <c r="G203" s="5" t="s">
        <v>614</v>
      </c>
    </row>
    <row r="204" spans="7:7" x14ac:dyDescent="0.25">
      <c r="G204" s="5" t="s">
        <v>615</v>
      </c>
    </row>
    <row r="205" spans="7:7" x14ac:dyDescent="0.25">
      <c r="G205" s="5" t="s">
        <v>616</v>
      </c>
    </row>
    <row r="206" spans="7:7" x14ac:dyDescent="0.25">
      <c r="G206" s="5" t="s">
        <v>617</v>
      </c>
    </row>
    <row r="207" spans="7:7" x14ac:dyDescent="0.25">
      <c r="G207" s="5" t="s">
        <v>618</v>
      </c>
    </row>
    <row r="208" spans="7:7" x14ac:dyDescent="0.25">
      <c r="G208" s="5" t="s">
        <v>619</v>
      </c>
    </row>
    <row r="209" spans="7:7" x14ac:dyDescent="0.25">
      <c r="G209" s="5" t="s">
        <v>620</v>
      </c>
    </row>
    <row r="210" spans="7:7" x14ac:dyDescent="0.25">
      <c r="G210" s="5" t="s">
        <v>621</v>
      </c>
    </row>
    <row r="211" spans="7:7" x14ac:dyDescent="0.25">
      <c r="G211" s="5" t="s">
        <v>463</v>
      </c>
    </row>
    <row r="212" spans="7:7" x14ac:dyDescent="0.25">
      <c r="G212" s="5" t="s">
        <v>623</v>
      </c>
    </row>
    <row r="213" spans="7:7" x14ac:dyDescent="0.25">
      <c r="G213" s="5" t="s">
        <v>624</v>
      </c>
    </row>
    <row r="214" spans="7:7" x14ac:dyDescent="0.25">
      <c r="G214" s="5" t="s">
        <v>396</v>
      </c>
    </row>
    <row r="215" spans="7:7" x14ac:dyDescent="0.25">
      <c r="G215" s="5" t="s">
        <v>625</v>
      </c>
    </row>
    <row r="216" spans="7:7" x14ac:dyDescent="0.25">
      <c r="G216" s="5" t="s">
        <v>349</v>
      </c>
    </row>
    <row r="217" spans="7:7" x14ac:dyDescent="0.25">
      <c r="G217" s="5" t="s">
        <v>627</v>
      </c>
    </row>
    <row r="218" spans="7:7" x14ac:dyDescent="0.25">
      <c r="G218" s="5" t="s">
        <v>629</v>
      </c>
    </row>
    <row r="219" spans="7:7" x14ac:dyDescent="0.25">
      <c r="G219" s="5" t="s">
        <v>630</v>
      </c>
    </row>
    <row r="220" spans="7:7" x14ac:dyDescent="0.25">
      <c r="G220" s="5" t="s">
        <v>631</v>
      </c>
    </row>
    <row r="221" spans="7:7" x14ac:dyDescent="0.25">
      <c r="G221" s="5" t="s">
        <v>632</v>
      </c>
    </row>
    <row r="222" spans="7:7" x14ac:dyDescent="0.25">
      <c r="G222" s="5" t="s">
        <v>633</v>
      </c>
    </row>
    <row r="223" spans="7:7" x14ac:dyDescent="0.25">
      <c r="G223" s="5" t="s">
        <v>634</v>
      </c>
    </row>
    <row r="224" spans="7:7" x14ac:dyDescent="0.25">
      <c r="G224" s="5" t="s">
        <v>635</v>
      </c>
    </row>
    <row r="225" spans="7:7" x14ac:dyDescent="0.25">
      <c r="G225" s="5" t="s">
        <v>636</v>
      </c>
    </row>
    <row r="226" spans="7:7" x14ac:dyDescent="0.25">
      <c r="G226" s="5" t="s">
        <v>637</v>
      </c>
    </row>
    <row r="227" spans="7:7" x14ac:dyDescent="0.25">
      <c r="G227" s="5" t="s">
        <v>638</v>
      </c>
    </row>
    <row r="228" spans="7:7" x14ac:dyDescent="0.25">
      <c r="G228" s="5" t="s">
        <v>639</v>
      </c>
    </row>
    <row r="229" spans="7:7" x14ac:dyDescent="0.25">
      <c r="G229" s="5" t="s">
        <v>640</v>
      </c>
    </row>
    <row r="230" spans="7:7" x14ac:dyDescent="0.25">
      <c r="G230" s="5" t="s">
        <v>641</v>
      </c>
    </row>
    <row r="231" spans="7:7" x14ac:dyDescent="0.25">
      <c r="G231" s="5" t="s">
        <v>642</v>
      </c>
    </row>
    <row r="232" spans="7:7" x14ac:dyDescent="0.25">
      <c r="G232" s="5" t="s">
        <v>643</v>
      </c>
    </row>
    <row r="233" spans="7:7" x14ac:dyDescent="0.25">
      <c r="G233" s="5" t="s">
        <v>644</v>
      </c>
    </row>
    <row r="234" spans="7:7" x14ac:dyDescent="0.25">
      <c r="G234" s="5" t="s">
        <v>645</v>
      </c>
    </row>
    <row r="235" spans="7:7" x14ac:dyDescent="0.25">
      <c r="G235" s="5" t="s">
        <v>646</v>
      </c>
    </row>
    <row r="236" spans="7:7" x14ac:dyDescent="0.25">
      <c r="G236" s="5" t="s">
        <v>647</v>
      </c>
    </row>
    <row r="237" spans="7:7" x14ac:dyDescent="0.25">
      <c r="G237" s="5" t="s">
        <v>648</v>
      </c>
    </row>
    <row r="238" spans="7:7" x14ac:dyDescent="0.25">
      <c r="G238" s="5" t="s">
        <v>650</v>
      </c>
    </row>
    <row r="239" spans="7:7" x14ac:dyDescent="0.25">
      <c r="G239" s="5" t="s">
        <v>652</v>
      </c>
    </row>
    <row r="240" spans="7:7" x14ac:dyDescent="0.25">
      <c r="G240" s="5" t="s">
        <v>653</v>
      </c>
    </row>
    <row r="241" spans="7:7" x14ac:dyDescent="0.25">
      <c r="G241" s="5" t="s">
        <v>654</v>
      </c>
    </row>
    <row r="242" spans="7:7" x14ac:dyDescent="0.25">
      <c r="G242" s="5" t="s">
        <v>655</v>
      </c>
    </row>
    <row r="243" spans="7:7" x14ac:dyDescent="0.25">
      <c r="G243" s="5" t="s">
        <v>657</v>
      </c>
    </row>
    <row r="244" spans="7:7" x14ac:dyDescent="0.25">
      <c r="G244" s="5" t="s">
        <v>658</v>
      </c>
    </row>
    <row r="245" spans="7:7" x14ac:dyDescent="0.25">
      <c r="G245" s="5" t="s">
        <v>659</v>
      </c>
    </row>
    <row r="246" spans="7:7" x14ac:dyDescent="0.25">
      <c r="G246" s="5" t="s">
        <v>660</v>
      </c>
    </row>
    <row r="247" spans="7:7" x14ac:dyDescent="0.25">
      <c r="G247" s="5" t="s">
        <v>661</v>
      </c>
    </row>
    <row r="248" spans="7:7" x14ac:dyDescent="0.25">
      <c r="G248" s="5" t="s">
        <v>662</v>
      </c>
    </row>
    <row r="249" spans="7:7" x14ac:dyDescent="0.25">
      <c r="G249" s="5" t="s">
        <v>663</v>
      </c>
    </row>
    <row r="250" spans="7:7" x14ac:dyDescent="0.25">
      <c r="G250" s="5" t="s">
        <v>664</v>
      </c>
    </row>
    <row r="251" spans="7:7" x14ac:dyDescent="0.25">
      <c r="G251" s="5" t="s">
        <v>665</v>
      </c>
    </row>
    <row r="252" spans="7:7" x14ac:dyDescent="0.25">
      <c r="G252" s="5" t="s">
        <v>666</v>
      </c>
    </row>
    <row r="253" spans="7:7" x14ac:dyDescent="0.25">
      <c r="G253" s="5" t="s">
        <v>667</v>
      </c>
    </row>
    <row r="254" spans="7:7" x14ac:dyDescent="0.25">
      <c r="G254" s="5" t="s">
        <v>668</v>
      </c>
    </row>
    <row r="255" spans="7:7" x14ac:dyDescent="0.25">
      <c r="G255" s="5" t="s">
        <v>669</v>
      </c>
    </row>
    <row r="256" spans="7:7" x14ac:dyDescent="0.25">
      <c r="G256" s="5" t="s">
        <v>670</v>
      </c>
    </row>
    <row r="257" spans="7:7" x14ac:dyDescent="0.25">
      <c r="G257" s="5" t="s">
        <v>671</v>
      </c>
    </row>
    <row r="258" spans="7:7" x14ac:dyDescent="0.25">
      <c r="G258" s="5" t="s">
        <v>672</v>
      </c>
    </row>
    <row r="259" spans="7:7" x14ac:dyDescent="0.25">
      <c r="G259" s="5" t="s">
        <v>673</v>
      </c>
    </row>
    <row r="260" spans="7:7" x14ac:dyDescent="0.25">
      <c r="G260" s="5" t="s">
        <v>674</v>
      </c>
    </row>
    <row r="261" spans="7:7" x14ac:dyDescent="0.25">
      <c r="G261" s="5" t="s">
        <v>676</v>
      </c>
    </row>
    <row r="262" spans="7:7" x14ac:dyDescent="0.25">
      <c r="G262" s="5" t="s">
        <v>677</v>
      </c>
    </row>
    <row r="263" spans="7:7" x14ac:dyDescent="0.25">
      <c r="G263" s="5" t="s">
        <v>678</v>
      </c>
    </row>
    <row r="264" spans="7:7" x14ac:dyDescent="0.25">
      <c r="G264" s="5" t="s">
        <v>679</v>
      </c>
    </row>
    <row r="265" spans="7:7" x14ac:dyDescent="0.25">
      <c r="G265" s="5" t="s">
        <v>680</v>
      </c>
    </row>
    <row r="266" spans="7:7" x14ac:dyDescent="0.25">
      <c r="G266" s="5" t="s">
        <v>681</v>
      </c>
    </row>
    <row r="267" spans="7:7" x14ac:dyDescent="0.25">
      <c r="G267" s="5" t="s">
        <v>682</v>
      </c>
    </row>
    <row r="268" spans="7:7" x14ac:dyDescent="0.25">
      <c r="G268" s="5" t="s">
        <v>683</v>
      </c>
    </row>
    <row r="269" spans="7:7" x14ac:dyDescent="0.25">
      <c r="G269" s="5" t="s">
        <v>684</v>
      </c>
    </row>
    <row r="270" spans="7:7" x14ac:dyDescent="0.25">
      <c r="G270" s="5" t="s">
        <v>685</v>
      </c>
    </row>
    <row r="271" spans="7:7" x14ac:dyDescent="0.25">
      <c r="G271" s="5" t="s">
        <v>686</v>
      </c>
    </row>
    <row r="272" spans="7:7" x14ac:dyDescent="0.25">
      <c r="G272" s="5" t="s">
        <v>687</v>
      </c>
    </row>
    <row r="273" spans="7:7" x14ac:dyDescent="0.25">
      <c r="G273" s="5" t="s">
        <v>688</v>
      </c>
    </row>
    <row r="274" spans="7:7" x14ac:dyDescent="0.25">
      <c r="G274" s="5" t="s">
        <v>689</v>
      </c>
    </row>
    <row r="275" spans="7:7" x14ac:dyDescent="0.25">
      <c r="G275" s="5" t="s">
        <v>690</v>
      </c>
    </row>
    <row r="276" spans="7:7" x14ac:dyDescent="0.25">
      <c r="G276" s="5" t="s">
        <v>691</v>
      </c>
    </row>
    <row r="277" spans="7:7" x14ac:dyDescent="0.25">
      <c r="G277" s="5" t="s">
        <v>692</v>
      </c>
    </row>
    <row r="278" spans="7:7" x14ac:dyDescent="0.25">
      <c r="G278" s="5" t="s">
        <v>693</v>
      </c>
    </row>
    <row r="279" spans="7:7" x14ac:dyDescent="0.25">
      <c r="G279" s="5" t="s">
        <v>694</v>
      </c>
    </row>
    <row r="280" spans="7:7" x14ac:dyDescent="0.25">
      <c r="G280" s="5" t="s">
        <v>696</v>
      </c>
    </row>
    <row r="281" spans="7:7" x14ac:dyDescent="0.25">
      <c r="G281" s="5" t="s">
        <v>698</v>
      </c>
    </row>
    <row r="282" spans="7:7" x14ac:dyDescent="0.25">
      <c r="G282" s="5" t="s">
        <v>700</v>
      </c>
    </row>
    <row r="283" spans="7:7" x14ac:dyDescent="0.25">
      <c r="G283" s="5" t="s">
        <v>702</v>
      </c>
    </row>
    <row r="284" spans="7:7" x14ac:dyDescent="0.25">
      <c r="G284" s="5" t="s">
        <v>704</v>
      </c>
    </row>
    <row r="285" spans="7:7" x14ac:dyDescent="0.25">
      <c r="G285" s="5" t="s">
        <v>706</v>
      </c>
    </row>
    <row r="286" spans="7:7" x14ac:dyDescent="0.25">
      <c r="G286" s="5" t="s">
        <v>708</v>
      </c>
    </row>
    <row r="287" spans="7:7" x14ac:dyDescent="0.25">
      <c r="G287" s="5" t="s">
        <v>710</v>
      </c>
    </row>
    <row r="288" spans="7:7" x14ac:dyDescent="0.25">
      <c r="G288" s="5" t="s">
        <v>711</v>
      </c>
    </row>
    <row r="289" spans="7:7" x14ac:dyDescent="0.25">
      <c r="G289" s="5" t="s">
        <v>712</v>
      </c>
    </row>
    <row r="290" spans="7:7" x14ac:dyDescent="0.25">
      <c r="G290" s="5" t="s">
        <v>713</v>
      </c>
    </row>
    <row r="291" spans="7:7" x14ac:dyDescent="0.25">
      <c r="G291" s="5" t="s">
        <v>714</v>
      </c>
    </row>
    <row r="292" spans="7:7" x14ac:dyDescent="0.25">
      <c r="G292" s="5" t="s">
        <v>715</v>
      </c>
    </row>
    <row r="293" spans="7:7" x14ac:dyDescent="0.25">
      <c r="G293" s="5" t="s">
        <v>716</v>
      </c>
    </row>
    <row r="294" spans="7:7" x14ac:dyDescent="0.25">
      <c r="G294" s="5" t="s">
        <v>717</v>
      </c>
    </row>
    <row r="295" spans="7:7" x14ac:dyDescent="0.25">
      <c r="G295" s="5" t="s">
        <v>718</v>
      </c>
    </row>
    <row r="296" spans="7:7" x14ac:dyDescent="0.25">
      <c r="G296" s="5" t="s">
        <v>719</v>
      </c>
    </row>
    <row r="297" spans="7:7" x14ac:dyDescent="0.25">
      <c r="G297" s="5" t="s">
        <v>720</v>
      </c>
    </row>
    <row r="298" spans="7:7" x14ac:dyDescent="0.25">
      <c r="G298" s="5" t="s">
        <v>721</v>
      </c>
    </row>
    <row r="299" spans="7:7" x14ac:dyDescent="0.25">
      <c r="G299" s="5" t="s">
        <v>722</v>
      </c>
    </row>
    <row r="300" spans="7:7" x14ac:dyDescent="0.25">
      <c r="G300" s="5" t="s">
        <v>723</v>
      </c>
    </row>
    <row r="301" spans="7:7" x14ac:dyDescent="0.25">
      <c r="G301" s="5" t="s">
        <v>724</v>
      </c>
    </row>
    <row r="302" spans="7:7" x14ac:dyDescent="0.25">
      <c r="G302" s="5" t="s">
        <v>725</v>
      </c>
    </row>
    <row r="303" spans="7:7" x14ac:dyDescent="0.25">
      <c r="G303" s="5" t="s">
        <v>726</v>
      </c>
    </row>
    <row r="304" spans="7:7" x14ac:dyDescent="0.25">
      <c r="G304" s="5" t="s">
        <v>727</v>
      </c>
    </row>
    <row r="305" spans="7:7" x14ac:dyDescent="0.25">
      <c r="G305" s="5" t="s">
        <v>728</v>
      </c>
    </row>
    <row r="306" spans="7:7" x14ac:dyDescent="0.25">
      <c r="G306" s="5" t="s">
        <v>729</v>
      </c>
    </row>
    <row r="307" spans="7:7" x14ac:dyDescent="0.25">
      <c r="G307" s="5" t="s">
        <v>730</v>
      </c>
    </row>
    <row r="308" spans="7:7" x14ac:dyDescent="0.25">
      <c r="G308" s="5" t="s">
        <v>731</v>
      </c>
    </row>
    <row r="309" spans="7:7" x14ac:dyDescent="0.25">
      <c r="G309" s="5" t="s">
        <v>732</v>
      </c>
    </row>
    <row r="310" spans="7:7" x14ac:dyDescent="0.25">
      <c r="G310" s="5" t="s">
        <v>733</v>
      </c>
    </row>
    <row r="311" spans="7:7" x14ac:dyDescent="0.25">
      <c r="G311" s="5" t="s">
        <v>734</v>
      </c>
    </row>
    <row r="312" spans="7:7" x14ac:dyDescent="0.25">
      <c r="G312" s="5" t="s">
        <v>735</v>
      </c>
    </row>
    <row r="313" spans="7:7" x14ac:dyDescent="0.25">
      <c r="G313" s="5" t="s">
        <v>736</v>
      </c>
    </row>
    <row r="314" spans="7:7" x14ac:dyDescent="0.25">
      <c r="G314" s="5" t="s">
        <v>737</v>
      </c>
    </row>
    <row r="315" spans="7:7" x14ac:dyDescent="0.25">
      <c r="G315" s="5" t="s">
        <v>738</v>
      </c>
    </row>
    <row r="316" spans="7:7" x14ac:dyDescent="0.25">
      <c r="G316" s="5" t="s">
        <v>739</v>
      </c>
    </row>
    <row r="317" spans="7:7" x14ac:dyDescent="0.25">
      <c r="G317" s="5" t="s">
        <v>740</v>
      </c>
    </row>
    <row r="318" spans="7:7" x14ac:dyDescent="0.25">
      <c r="G318" s="5" t="s">
        <v>741</v>
      </c>
    </row>
    <row r="319" spans="7:7" x14ac:dyDescent="0.25">
      <c r="G319" s="5" t="s">
        <v>742</v>
      </c>
    </row>
    <row r="320" spans="7:7" x14ac:dyDescent="0.25">
      <c r="G320" s="5" t="s">
        <v>743</v>
      </c>
    </row>
    <row r="321" spans="7:15" x14ac:dyDescent="0.25">
      <c r="G321" s="5" t="s">
        <v>744</v>
      </c>
    </row>
    <row r="322" spans="7:15" x14ac:dyDescent="0.25">
      <c r="G322" s="5" t="s">
        <v>745</v>
      </c>
    </row>
    <row r="323" spans="7:15" x14ac:dyDescent="0.25">
      <c r="G323" s="5" t="s">
        <v>746</v>
      </c>
    </row>
    <row r="324" spans="7:15" x14ac:dyDescent="0.25">
      <c r="G324" s="5" t="s">
        <v>747</v>
      </c>
    </row>
    <row r="325" spans="7:15" x14ac:dyDescent="0.25">
      <c r="G325" s="5" t="s">
        <v>748</v>
      </c>
    </row>
    <row r="326" spans="7:15" x14ac:dyDescent="0.25">
      <c r="G326" s="5" t="s">
        <v>749</v>
      </c>
    </row>
    <row r="327" spans="7:15" x14ac:dyDescent="0.25">
      <c r="G327" s="5" t="s">
        <v>746</v>
      </c>
    </row>
    <row r="328" spans="7:15" x14ac:dyDescent="0.25">
      <c r="G328" s="5" t="s">
        <v>750</v>
      </c>
      <c r="O328" t="s">
        <v>1079</v>
      </c>
    </row>
    <row r="329" spans="7:15" x14ac:dyDescent="0.25">
      <c r="G329" s="5" t="s">
        <v>751</v>
      </c>
    </row>
    <row r="330" spans="7:15" x14ac:dyDescent="0.25">
      <c r="G330" s="5" t="s">
        <v>752</v>
      </c>
    </row>
    <row r="331" spans="7:15" x14ac:dyDescent="0.25">
      <c r="G331" s="5" t="s">
        <v>753</v>
      </c>
    </row>
    <row r="332" spans="7:15" x14ac:dyDescent="0.25">
      <c r="G332" s="5" t="s">
        <v>754</v>
      </c>
    </row>
    <row r="333" spans="7:15" x14ac:dyDescent="0.25">
      <c r="G333" s="5" t="s">
        <v>755</v>
      </c>
    </row>
    <row r="334" spans="7:15" x14ac:dyDescent="0.25">
      <c r="G334" s="5" t="s">
        <v>756</v>
      </c>
    </row>
    <row r="335" spans="7:15" x14ac:dyDescent="0.25">
      <c r="G335" s="5" t="s">
        <v>757</v>
      </c>
    </row>
    <row r="336" spans="7:15" x14ac:dyDescent="0.25">
      <c r="G336" s="5" t="s">
        <v>758</v>
      </c>
    </row>
    <row r="337" spans="7:7" x14ac:dyDescent="0.25">
      <c r="G337" s="5" t="s">
        <v>759</v>
      </c>
    </row>
    <row r="338" spans="7:7" x14ac:dyDescent="0.25">
      <c r="G338" s="5" t="s">
        <v>760</v>
      </c>
    </row>
    <row r="339" spans="7:7" x14ac:dyDescent="0.25">
      <c r="G339" s="89" t="s">
        <v>1242</v>
      </c>
    </row>
    <row r="340" spans="7:7" x14ac:dyDescent="0.25">
      <c r="G340" s="89" t="s">
        <v>1243</v>
      </c>
    </row>
    <row r="341" spans="7:7" x14ac:dyDescent="0.25">
      <c r="G341" s="89" t="s">
        <v>1244</v>
      </c>
    </row>
    <row r="342" spans="7:7" x14ac:dyDescent="0.25">
      <c r="G342" s="89" t="s">
        <v>1245</v>
      </c>
    </row>
    <row r="343" spans="7:7" x14ac:dyDescent="0.25">
      <c r="G343" s="89" t="s">
        <v>1176</v>
      </c>
    </row>
    <row r="344" spans="7:7" x14ac:dyDescent="0.25">
      <c r="G344" s="89" t="s">
        <v>1246</v>
      </c>
    </row>
    <row r="345" spans="7:7" x14ac:dyDescent="0.25">
      <c r="G345" s="89" t="s">
        <v>1177</v>
      </c>
    </row>
    <row r="346" spans="7:7" x14ac:dyDescent="0.25">
      <c r="G346" s="89" t="s">
        <v>1213</v>
      </c>
    </row>
    <row r="347" spans="7:7" x14ac:dyDescent="0.25">
      <c r="G347" s="89" t="s">
        <v>1214</v>
      </c>
    </row>
    <row r="348" spans="7:7" x14ac:dyDescent="0.25">
      <c r="G348" s="89" t="s">
        <v>1215</v>
      </c>
    </row>
    <row r="349" spans="7:7" x14ac:dyDescent="0.25">
      <c r="G349" s="89" t="s">
        <v>1216</v>
      </c>
    </row>
    <row r="350" spans="7:7" x14ac:dyDescent="0.25">
      <c r="G350" s="89" t="s">
        <v>1217</v>
      </c>
    </row>
    <row r="351" spans="7:7" x14ac:dyDescent="0.25">
      <c r="G351" s="89" t="s">
        <v>1218</v>
      </c>
    </row>
    <row r="352" spans="7:7" x14ac:dyDescent="0.25">
      <c r="G352" s="89" t="s">
        <v>1219</v>
      </c>
    </row>
    <row r="353" spans="7:7" x14ac:dyDescent="0.25">
      <c r="G353" s="89" t="s">
        <v>1247</v>
      </c>
    </row>
    <row r="354" spans="7:7" x14ac:dyDescent="0.25">
      <c r="G354" s="89" t="s">
        <v>1220</v>
      </c>
    </row>
    <row r="355" spans="7:7" x14ac:dyDescent="0.25">
      <c r="G355" s="89" t="s">
        <v>1221</v>
      </c>
    </row>
    <row r="356" spans="7:7" x14ac:dyDescent="0.25">
      <c r="G356" s="89" t="s">
        <v>1170</v>
      </c>
    </row>
    <row r="357" spans="7:7" x14ac:dyDescent="0.25">
      <c r="G357" s="89" t="s">
        <v>1171</v>
      </c>
    </row>
    <row r="358" spans="7:7" x14ac:dyDescent="0.25">
      <c r="G358" s="89" t="s">
        <v>1172</v>
      </c>
    </row>
    <row r="359" spans="7:7" x14ac:dyDescent="0.25">
      <c r="G359" s="89" t="s">
        <v>1222</v>
      </c>
    </row>
    <row r="360" spans="7:7" x14ac:dyDescent="0.25">
      <c r="G360" s="89" t="s">
        <v>1223</v>
      </c>
    </row>
    <row r="361" spans="7:7" x14ac:dyDescent="0.25">
      <c r="G361" s="89" t="s">
        <v>1178</v>
      </c>
    </row>
    <row r="362" spans="7:7" x14ac:dyDescent="0.25">
      <c r="G362" s="89" t="s">
        <v>1179</v>
      </c>
    </row>
    <row r="363" spans="7:7" x14ac:dyDescent="0.25">
      <c r="G363" s="89" t="s">
        <v>1180</v>
      </c>
    </row>
    <row r="364" spans="7:7" x14ac:dyDescent="0.25">
      <c r="G364" s="89" t="s">
        <v>1181</v>
      </c>
    </row>
    <row r="365" spans="7:7" x14ac:dyDescent="0.25">
      <c r="G365" s="89" t="s">
        <v>1182</v>
      </c>
    </row>
    <row r="366" spans="7:7" x14ac:dyDescent="0.25">
      <c r="G366" s="89" t="s">
        <v>1183</v>
      </c>
    </row>
    <row r="367" spans="7:7" x14ac:dyDescent="0.25">
      <c r="G367" s="89" t="s">
        <v>1184</v>
      </c>
    </row>
    <row r="368" spans="7:7" x14ac:dyDescent="0.25">
      <c r="G368" s="89" t="s">
        <v>1185</v>
      </c>
    </row>
    <row r="369" spans="7:7" x14ac:dyDescent="0.25">
      <c r="G369" s="89" t="s">
        <v>1186</v>
      </c>
    </row>
    <row r="370" spans="7:7" x14ac:dyDescent="0.25">
      <c r="G370" s="89" t="s">
        <v>1187</v>
      </c>
    </row>
    <row r="371" spans="7:7" x14ac:dyDescent="0.25">
      <c r="G371" s="89" t="s">
        <v>1188</v>
      </c>
    </row>
    <row r="372" spans="7:7" x14ac:dyDescent="0.25">
      <c r="G372" s="89" t="s">
        <v>1189</v>
      </c>
    </row>
    <row r="373" spans="7:7" x14ac:dyDescent="0.25">
      <c r="G373" s="89" t="s">
        <v>1190</v>
      </c>
    </row>
    <row r="374" spans="7:7" x14ac:dyDescent="0.25">
      <c r="G374" s="89" t="s">
        <v>1191</v>
      </c>
    </row>
    <row r="375" spans="7:7" x14ac:dyDescent="0.25">
      <c r="G375" s="89" t="s">
        <v>1192</v>
      </c>
    </row>
    <row r="376" spans="7:7" x14ac:dyDescent="0.25">
      <c r="G376" s="89" t="s">
        <v>1193</v>
      </c>
    </row>
    <row r="377" spans="7:7" x14ac:dyDescent="0.25">
      <c r="G377" s="89" t="s">
        <v>1194</v>
      </c>
    </row>
    <row r="378" spans="7:7" x14ac:dyDescent="0.25">
      <c r="G378" s="89" t="s">
        <v>1195</v>
      </c>
    </row>
    <row r="379" spans="7:7" x14ac:dyDescent="0.25">
      <c r="G379" s="89" t="s">
        <v>1196</v>
      </c>
    </row>
    <row r="380" spans="7:7" x14ac:dyDescent="0.25">
      <c r="G380" s="89" t="s">
        <v>1197</v>
      </c>
    </row>
    <row r="381" spans="7:7" x14ac:dyDescent="0.25">
      <c r="G381" s="89" t="s">
        <v>1198</v>
      </c>
    </row>
    <row r="382" spans="7:7" x14ac:dyDescent="0.25">
      <c r="G382" s="89" t="s">
        <v>1199</v>
      </c>
    </row>
    <row r="383" spans="7:7" x14ac:dyDescent="0.25">
      <c r="G383" s="89" t="s">
        <v>1200</v>
      </c>
    </row>
    <row r="384" spans="7:7" x14ac:dyDescent="0.25">
      <c r="G384" s="89" t="s">
        <v>1201</v>
      </c>
    </row>
    <row r="385" spans="7:7" x14ac:dyDescent="0.25">
      <c r="G385" s="89" t="s">
        <v>1248</v>
      </c>
    </row>
    <row r="386" spans="7:7" x14ac:dyDescent="0.25">
      <c r="G386" s="89" t="s">
        <v>1202</v>
      </c>
    </row>
    <row r="387" spans="7:7" x14ac:dyDescent="0.25">
      <c r="G387" s="89" t="s">
        <v>1249</v>
      </c>
    </row>
    <row r="388" spans="7:7" x14ac:dyDescent="0.25">
      <c r="G388" s="89" t="s">
        <v>1203</v>
      </c>
    </row>
    <row r="389" spans="7:7" x14ac:dyDescent="0.25">
      <c r="G389" s="89" t="s">
        <v>1204</v>
      </c>
    </row>
    <row r="390" spans="7:7" x14ac:dyDescent="0.25">
      <c r="G390" s="89" t="s">
        <v>1205</v>
      </c>
    </row>
    <row r="391" spans="7:7" x14ac:dyDescent="0.25">
      <c r="G391" s="89" t="s">
        <v>1206</v>
      </c>
    </row>
    <row r="392" spans="7:7" x14ac:dyDescent="0.25">
      <c r="G392" s="89" t="s">
        <v>1207</v>
      </c>
    </row>
    <row r="393" spans="7:7" x14ac:dyDescent="0.25">
      <c r="G393" s="89" t="s">
        <v>1224</v>
      </c>
    </row>
    <row r="394" spans="7:7" x14ac:dyDescent="0.25">
      <c r="G394" s="89" t="s">
        <v>1225</v>
      </c>
    </row>
    <row r="395" spans="7:7" x14ac:dyDescent="0.25">
      <c r="G395" s="89" t="s">
        <v>1226</v>
      </c>
    </row>
    <row r="396" spans="7:7" x14ac:dyDescent="0.25">
      <c r="G396" s="89" t="s">
        <v>1173</v>
      </c>
    </row>
    <row r="397" spans="7:7" x14ac:dyDescent="0.25">
      <c r="G397" s="89" t="s">
        <v>1227</v>
      </c>
    </row>
    <row r="398" spans="7:7" x14ac:dyDescent="0.25">
      <c r="G398" s="89" t="s">
        <v>1228</v>
      </c>
    </row>
    <row r="399" spans="7:7" x14ac:dyDescent="0.25">
      <c r="G399" s="89" t="s">
        <v>1229</v>
      </c>
    </row>
    <row r="400" spans="7:7" x14ac:dyDescent="0.25">
      <c r="G400" s="89" t="s">
        <v>1230</v>
      </c>
    </row>
    <row r="401" spans="7:7" x14ac:dyDescent="0.25">
      <c r="G401" s="89" t="s">
        <v>1250</v>
      </c>
    </row>
    <row r="402" spans="7:7" x14ac:dyDescent="0.25">
      <c r="G402" s="89" t="s">
        <v>1208</v>
      </c>
    </row>
    <row r="403" spans="7:7" x14ac:dyDescent="0.25">
      <c r="G403" s="89" t="s">
        <v>1209</v>
      </c>
    </row>
    <row r="404" spans="7:7" x14ac:dyDescent="0.25">
      <c r="G404" s="89" t="s">
        <v>1210</v>
      </c>
    </row>
    <row r="405" spans="7:7" x14ac:dyDescent="0.25">
      <c r="G405" s="89" t="s">
        <v>1211</v>
      </c>
    </row>
    <row r="406" spans="7:7" x14ac:dyDescent="0.25">
      <c r="G406" s="89" t="s">
        <v>1233</v>
      </c>
    </row>
    <row r="407" spans="7:7" x14ac:dyDescent="0.25">
      <c r="G407" s="89" t="s">
        <v>1212</v>
      </c>
    </row>
    <row r="408" spans="7:7" x14ac:dyDescent="0.25">
      <c r="G408" s="89" t="s">
        <v>1234</v>
      </c>
    </row>
    <row r="409" spans="7:7" x14ac:dyDescent="0.25">
      <c r="G409" s="89" t="s">
        <v>1235</v>
      </c>
    </row>
    <row r="410" spans="7:7" x14ac:dyDescent="0.25">
      <c r="G410" s="89" t="s">
        <v>1236</v>
      </c>
    </row>
    <row r="411" spans="7:7" x14ac:dyDescent="0.25">
      <c r="G411" s="89" t="s">
        <v>1237</v>
      </c>
    </row>
    <row r="412" spans="7:7" x14ac:dyDescent="0.25">
      <c r="G412" s="89" t="s">
        <v>1238</v>
      </c>
    </row>
    <row r="413" spans="7:7" x14ac:dyDescent="0.25">
      <c r="G413" s="89" t="s">
        <v>1239</v>
      </c>
    </row>
    <row r="414" spans="7:7" x14ac:dyDescent="0.25">
      <c r="G414" s="89" t="s">
        <v>1240</v>
      </c>
    </row>
    <row r="415" spans="7:7" x14ac:dyDescent="0.25">
      <c r="G415" s="89" t="s">
        <v>1241</v>
      </c>
    </row>
    <row r="416" spans="7:7" x14ac:dyDescent="0.25">
      <c r="G416" s="5"/>
    </row>
    <row r="418" spans="1:12" ht="15.75" thickBot="1" x14ac:dyDescent="0.3">
      <c r="C418" s="23" t="s">
        <v>1112</v>
      </c>
      <c r="D418" s="23" t="s">
        <v>1107</v>
      </c>
      <c r="E418" s="23" t="s">
        <v>1085</v>
      </c>
      <c r="F418" s="23" t="s">
        <v>1110</v>
      </c>
      <c r="G418" s="23" t="s">
        <v>37</v>
      </c>
      <c r="H418" s="147" t="s">
        <v>247</v>
      </c>
    </row>
    <row r="419" spans="1:12" ht="15.75" thickBot="1" x14ac:dyDescent="0.3">
      <c r="A419" s="54" t="s">
        <v>934</v>
      </c>
      <c r="B419" s="55" t="s">
        <v>932</v>
      </c>
    </row>
    <row r="420" spans="1:12" ht="15.75" thickBot="1" x14ac:dyDescent="0.3">
      <c r="A420" s="62" t="s">
        <v>1111</v>
      </c>
      <c r="B420" s="63" t="s">
        <v>932</v>
      </c>
      <c r="C420">
        <f>COUNTA(C22:C417)</f>
        <v>93</v>
      </c>
      <c r="D420">
        <f>COUNTA(D22:D417)</f>
        <v>15</v>
      </c>
      <c r="E420">
        <f>COUNTA(E22:E417)</f>
        <v>73</v>
      </c>
      <c r="F420">
        <f t="shared" ref="F420:G420" si="0">COUNTA(F22:F417)</f>
        <v>92</v>
      </c>
      <c r="G420">
        <f t="shared" si="0"/>
        <v>393</v>
      </c>
      <c r="H420">
        <v>300</v>
      </c>
    </row>
    <row r="421" spans="1:12" ht="15.75" thickBot="1" x14ac:dyDescent="0.3">
      <c r="A421" s="59" t="s">
        <v>193</v>
      </c>
      <c r="B421" s="63" t="s">
        <v>932</v>
      </c>
      <c r="C421">
        <v>50</v>
      </c>
      <c r="D421">
        <v>10</v>
      </c>
    </row>
    <row r="422" spans="1:12" ht="15.75" thickBot="1" x14ac:dyDescent="0.3">
      <c r="A422" s="59" t="s">
        <v>948</v>
      </c>
      <c r="B422" s="63" t="s">
        <v>932</v>
      </c>
      <c r="C422">
        <v>10</v>
      </c>
    </row>
    <row r="423" spans="1:12" ht="15.75" thickBot="1" x14ac:dyDescent="0.3">
      <c r="A423" s="59" t="s">
        <v>183</v>
      </c>
      <c r="B423" s="63" t="s">
        <v>932</v>
      </c>
      <c r="C423">
        <v>33</v>
      </c>
      <c r="D423">
        <v>5</v>
      </c>
      <c r="E423">
        <v>68</v>
      </c>
    </row>
    <row r="424" spans="1:12" ht="15.75" thickBot="1" x14ac:dyDescent="0.3">
      <c r="A424" s="59" t="s">
        <v>1256</v>
      </c>
      <c r="B424" s="60" t="s">
        <v>933</v>
      </c>
      <c r="C424" s="75">
        <f>K436+K443</f>
        <v>195.38383200000004</v>
      </c>
      <c r="D424" s="75">
        <f>K439+K438+K437</f>
        <v>103.4838</v>
      </c>
      <c r="E424" s="75">
        <f>K449</f>
        <v>87.172399999999996</v>
      </c>
      <c r="F424" s="75"/>
      <c r="G424" s="75">
        <f>K457</f>
        <v>6.0164999999999997</v>
      </c>
      <c r="H424" s="75">
        <f>K454</f>
        <v>15.642899999999999</v>
      </c>
    </row>
    <row r="432" spans="1:12" x14ac:dyDescent="0.25">
      <c r="E432" t="s">
        <v>1072</v>
      </c>
      <c r="F432">
        <f>[1]FOWF!$H$3</f>
        <v>12.032999999999999</v>
      </c>
      <c r="G432" t="s">
        <v>1073</v>
      </c>
      <c r="I432" s="3"/>
      <c r="J432" s="3"/>
      <c r="L432" s="3"/>
    </row>
    <row r="433" spans="1:13" x14ac:dyDescent="0.25">
      <c r="I433" s="3"/>
      <c r="J433" s="3"/>
      <c r="L433" s="3"/>
    </row>
    <row r="434" spans="1:13" x14ac:dyDescent="0.25">
      <c r="A434" s="135"/>
      <c r="B434" s="135" t="s">
        <v>1080</v>
      </c>
      <c r="C434" s="135"/>
      <c r="D434" s="135"/>
      <c r="E434" s="135"/>
      <c r="F434" s="190" t="s">
        <v>1086</v>
      </c>
      <c r="G434" s="190"/>
      <c r="H434" s="135"/>
      <c r="I434" s="141"/>
      <c r="J434" s="141"/>
      <c r="K434" s="130">
        <f>K436+K443+K449+K454+K457</f>
        <v>304.21563200000003</v>
      </c>
      <c r="L434" s="3"/>
    </row>
    <row r="435" spans="1:13" x14ac:dyDescent="0.25">
      <c r="A435" s="142"/>
      <c r="B435" s="142"/>
      <c r="C435" s="142"/>
      <c r="D435" s="142"/>
      <c r="E435" s="142"/>
      <c r="F435" s="143" t="s">
        <v>1087</v>
      </c>
      <c r="G435" s="143" t="s">
        <v>943</v>
      </c>
      <c r="H435" s="9" t="s">
        <v>1088</v>
      </c>
      <c r="I435" s="131" t="s">
        <v>1089</v>
      </c>
      <c r="J435" s="131" t="s">
        <v>1090</v>
      </c>
      <c r="K435" s="144"/>
      <c r="L435" s="3"/>
    </row>
    <row r="436" spans="1:13" x14ac:dyDescent="0.25">
      <c r="A436" s="135"/>
      <c r="B436" s="135" t="s">
        <v>1091</v>
      </c>
      <c r="C436" s="135"/>
      <c r="D436" s="136">
        <f>SUM(D437:D441)</f>
        <v>15.133333333333336</v>
      </c>
      <c r="E436" s="135"/>
      <c r="F436" s="135"/>
      <c r="G436" s="135"/>
      <c r="H436" s="135"/>
      <c r="I436" s="141"/>
      <c r="J436" s="141"/>
      <c r="K436" s="137">
        <f>D436*$F$432</f>
        <v>182.09940000000003</v>
      </c>
      <c r="L436" s="3"/>
    </row>
    <row r="437" spans="1:13" x14ac:dyDescent="0.25">
      <c r="B437" t="s">
        <v>1092</v>
      </c>
      <c r="D437" s="133">
        <f>G437*H437*I437*J437/10^3</f>
        <v>1.8000000000000003</v>
      </c>
      <c r="E437" t="s">
        <v>193</v>
      </c>
      <c r="F437">
        <f>VLOOKUP(E437,'[1]Day rates'!$E$8:$G$36,2,0)</f>
        <v>8</v>
      </c>
      <c r="G437">
        <f>VLOOKUP(E437,'[1]Day rates'!$E$8:$G$36,3,0)</f>
        <v>30</v>
      </c>
      <c r="H437" s="75">
        <f>[1]FOWF!$H$10</f>
        <v>66.666666666666671</v>
      </c>
      <c r="I437" s="3">
        <v>3</v>
      </c>
      <c r="J437" s="3">
        <v>0.3</v>
      </c>
      <c r="K437" s="134">
        <f>D437*$F$432</f>
        <v>21.659400000000002</v>
      </c>
      <c r="L437" s="3"/>
    </row>
    <row r="438" spans="1:13" x14ac:dyDescent="0.25">
      <c r="B438" t="s">
        <v>1093</v>
      </c>
      <c r="D438" s="133">
        <f>G438*H438*I438*J438/10^3</f>
        <v>1.8000000000000003</v>
      </c>
      <c r="E438" t="s">
        <v>193</v>
      </c>
      <c r="F438">
        <f>VLOOKUP(E438,'[1]Day rates'!$E$8:$G$36,2,0)</f>
        <v>8</v>
      </c>
      <c r="G438">
        <f>VLOOKUP(E438,'[1]Day rates'!$E$8:$G$36,3,0)</f>
        <v>30</v>
      </c>
      <c r="H438" s="75">
        <f>[1]FOWF!$H$10</f>
        <v>66.666666666666671</v>
      </c>
      <c r="I438" s="3">
        <v>3</v>
      </c>
      <c r="J438" s="3">
        <v>0.3</v>
      </c>
      <c r="K438" s="134">
        <f t="shared" ref="K438:K441" si="1">D438*$F$432</f>
        <v>21.659400000000002</v>
      </c>
      <c r="L438" s="3"/>
    </row>
    <row r="439" spans="1:13" x14ac:dyDescent="0.25">
      <c r="B439" t="s">
        <v>1094</v>
      </c>
      <c r="D439" s="133">
        <f>G439*H439*I439*J439/10^3</f>
        <v>5</v>
      </c>
      <c r="E439" t="s">
        <v>183</v>
      </c>
      <c r="F439">
        <f>VLOOKUP(E439,'[1]Day rates'!$E$8:$G$36,2,0)</f>
        <v>38</v>
      </c>
      <c r="G439">
        <f>VLOOKUP(E439,'[1]Day rates'!$E$8:$G$36,3,0)</f>
        <v>50</v>
      </c>
      <c r="H439" s="75">
        <f>[1]FOWF!$H$10</f>
        <v>66.666666666666671</v>
      </c>
      <c r="I439" s="3">
        <v>3</v>
      </c>
      <c r="J439" s="3">
        <v>0.5</v>
      </c>
      <c r="K439" s="134">
        <f t="shared" si="1"/>
        <v>60.164999999999999</v>
      </c>
      <c r="L439" s="3"/>
    </row>
    <row r="440" spans="1:13" x14ac:dyDescent="0.25">
      <c r="B440" t="s">
        <v>1096</v>
      </c>
      <c r="D440" s="133">
        <f>G440*H440*J440/10^3</f>
        <v>3.2666666666666671</v>
      </c>
      <c r="E440" t="s">
        <v>948</v>
      </c>
      <c r="F440">
        <f>VLOOKUP(E440,'[1]Day rates'!$E$8:$G$36,2,0)</f>
        <v>5</v>
      </c>
      <c r="G440">
        <f>VLOOKUP(E440,'[1]Day rates'!$E$8:$G$36,3,0)</f>
        <v>7</v>
      </c>
      <c r="H440" s="75">
        <f>[1]FOWF!$H$10*L440</f>
        <v>66.666666666666671</v>
      </c>
      <c r="I440" s="3"/>
      <c r="J440" s="3">
        <v>7</v>
      </c>
      <c r="K440" s="134">
        <f t="shared" si="1"/>
        <v>39.3078</v>
      </c>
      <c r="L440" s="145">
        <v>1</v>
      </c>
      <c r="M440" t="s">
        <v>1108</v>
      </c>
    </row>
    <row r="441" spans="1:13" x14ac:dyDescent="0.25">
      <c r="B441" t="s">
        <v>1098</v>
      </c>
      <c r="D441" s="133">
        <f>G441*H441*J441/10^3</f>
        <v>3.2666666666666671</v>
      </c>
      <c r="E441" t="s">
        <v>948</v>
      </c>
      <c r="F441">
        <f>VLOOKUP(E441,'[1]Day rates'!$E$8:$G$36,2,0)</f>
        <v>5</v>
      </c>
      <c r="G441">
        <f>VLOOKUP(E441,'[1]Day rates'!$E$8:$G$36,3,0)</f>
        <v>7</v>
      </c>
      <c r="H441" s="75">
        <f>[1]FOWF!$H$10*L441</f>
        <v>66.666666666666671</v>
      </c>
      <c r="I441" s="3"/>
      <c r="J441" s="3">
        <v>7</v>
      </c>
      <c r="K441" s="134">
        <f t="shared" si="1"/>
        <v>39.3078</v>
      </c>
      <c r="L441" s="145">
        <v>1</v>
      </c>
      <c r="M441" t="s">
        <v>1097</v>
      </c>
    </row>
    <row r="442" spans="1:13" x14ac:dyDescent="0.25">
      <c r="D442" s="82"/>
      <c r="I442" s="3"/>
      <c r="J442" s="3"/>
      <c r="K442" s="134"/>
      <c r="L442" s="3"/>
    </row>
    <row r="443" spans="1:13" x14ac:dyDescent="0.25">
      <c r="A443" s="132"/>
      <c r="B443" s="132" t="s">
        <v>1081</v>
      </c>
      <c r="C443" s="132"/>
      <c r="D443" s="138">
        <f>SUM(D444:D447)</f>
        <v>1.1040000000000001</v>
      </c>
      <c r="E443" s="132"/>
      <c r="F443" s="132"/>
      <c r="G443" s="132"/>
      <c r="H443" s="132"/>
      <c r="I443" s="146"/>
      <c r="J443" s="146"/>
      <c r="K443" s="137">
        <f>D443*$F$432</f>
        <v>13.284432000000001</v>
      </c>
      <c r="L443" s="3"/>
    </row>
    <row r="444" spans="1:13" x14ac:dyDescent="0.25">
      <c r="B444" t="s">
        <v>1092</v>
      </c>
      <c r="D444" s="139">
        <f>G444*(H444*I444*J444+5)/10^3</f>
        <v>0.222</v>
      </c>
      <c r="E444" t="s">
        <v>193</v>
      </c>
      <c r="F444">
        <f>VLOOKUP(E444,'[1]Day rates'!$E$8:$G$36,2,0)</f>
        <v>8</v>
      </c>
      <c r="G444">
        <f>VLOOKUP(E444,'[1]Day rates'!$E$8:$G$36,3,0)</f>
        <v>30</v>
      </c>
      <c r="H444">
        <v>1</v>
      </c>
      <c r="I444" s="3">
        <v>8</v>
      </c>
      <c r="J444" s="3">
        <v>0.3</v>
      </c>
      <c r="K444" s="134">
        <f t="shared" ref="K444:K447" si="2">D444*$F$432</f>
        <v>2.6713260000000001</v>
      </c>
      <c r="L444" s="3"/>
    </row>
    <row r="445" spans="1:13" x14ac:dyDescent="0.25">
      <c r="B445" t="s">
        <v>1093</v>
      </c>
      <c r="D445" s="139">
        <f>G445*(H445*I445*J445+5)/10^3</f>
        <v>0.222</v>
      </c>
      <c r="E445" t="s">
        <v>193</v>
      </c>
      <c r="F445">
        <f>VLOOKUP(E445,'[1]Day rates'!$E$8:$G$36,2,0)</f>
        <v>8</v>
      </c>
      <c r="G445">
        <f>VLOOKUP(E445,'[1]Day rates'!$E$8:$G$36,3,0)</f>
        <v>30</v>
      </c>
      <c r="H445">
        <v>1</v>
      </c>
      <c r="I445" s="3">
        <v>8</v>
      </c>
      <c r="J445" s="3">
        <v>0.3</v>
      </c>
      <c r="K445" s="134">
        <f t="shared" si="2"/>
        <v>2.6713260000000001</v>
      </c>
      <c r="L445" s="3"/>
    </row>
    <row r="446" spans="1:13" x14ac:dyDescent="0.25">
      <c r="B446" t="s">
        <v>1099</v>
      </c>
      <c r="D446" s="139">
        <f>G446*(H446*I446*J446+5)/10^3</f>
        <v>0.45</v>
      </c>
      <c r="E446" t="s">
        <v>183</v>
      </c>
      <c r="F446">
        <f>VLOOKUP(E446,'[1]Day rates'!$E$8:$G$36,2,0)</f>
        <v>38</v>
      </c>
      <c r="G446">
        <f>VLOOKUP(E446,'[1]Day rates'!$E$8:$G$36,3,0)</f>
        <v>50</v>
      </c>
      <c r="H446">
        <v>1</v>
      </c>
      <c r="I446" s="3">
        <v>8</v>
      </c>
      <c r="J446" s="3">
        <v>0.5</v>
      </c>
      <c r="K446" s="134">
        <f t="shared" si="2"/>
        <v>5.4148499999999995</v>
      </c>
      <c r="L446" s="3"/>
    </row>
    <row r="447" spans="1:13" x14ac:dyDescent="0.25">
      <c r="B447" t="s">
        <v>1100</v>
      </c>
      <c r="D447" s="139">
        <f>G447*H447*J447/10^3</f>
        <v>0.21</v>
      </c>
      <c r="E447" t="s">
        <v>948</v>
      </c>
      <c r="F447">
        <f>VLOOKUP(E447,'[1]Day rates'!$E$8:$G$36,2,0)</f>
        <v>5</v>
      </c>
      <c r="G447">
        <f>VLOOKUP(E447,'[1]Day rates'!$E$8:$G$36,3,0)</f>
        <v>7</v>
      </c>
      <c r="H447">
        <v>3</v>
      </c>
      <c r="I447" s="3"/>
      <c r="J447" s="3">
        <v>10</v>
      </c>
      <c r="K447" s="134">
        <f t="shared" si="2"/>
        <v>2.5269299999999997</v>
      </c>
      <c r="L447" s="3"/>
    </row>
    <row r="448" spans="1:13" x14ac:dyDescent="0.25">
      <c r="D448" s="82"/>
      <c r="I448" s="3"/>
      <c r="J448" s="3"/>
      <c r="K448" s="140"/>
      <c r="L448" s="3"/>
    </row>
    <row r="449" spans="1:19" x14ac:dyDescent="0.25">
      <c r="A449" s="132"/>
      <c r="B449" s="132" t="s">
        <v>1082</v>
      </c>
      <c r="C449" s="132"/>
      <c r="D449" s="138">
        <f>SUM(D450:D453)</f>
        <v>7.2444444444444445</v>
      </c>
      <c r="E449" s="132"/>
      <c r="F449" s="132"/>
      <c r="G449" s="132"/>
      <c r="H449" s="132"/>
      <c r="I449" s="146"/>
      <c r="J449" s="146"/>
      <c r="K449" s="137">
        <f>D449*$F$432</f>
        <v>87.172399999999996</v>
      </c>
      <c r="L449" s="3"/>
    </row>
    <row r="450" spans="1:19" x14ac:dyDescent="0.25">
      <c r="B450" t="s">
        <v>1101</v>
      </c>
      <c r="D450" s="133">
        <f t="shared" ref="D450:D458" si="3">G450*H450/10^3</f>
        <v>4.3333333333333339</v>
      </c>
      <c r="E450" t="s">
        <v>183</v>
      </c>
      <c r="F450">
        <f>VLOOKUP(E450,'[1]Day rates'!$E$8:$G$36,2,0)</f>
        <v>38</v>
      </c>
      <c r="G450">
        <f>VLOOKUP(E450,'[1]Day rates'!$E$8:$G$36,3,0)</f>
        <v>50</v>
      </c>
      <c r="H450" s="75">
        <f>N450/L450+P450+R450</f>
        <v>86.666666666666671</v>
      </c>
      <c r="I450" s="3"/>
      <c r="J450" s="3"/>
      <c r="K450" s="134">
        <f t="shared" ref="K450:K453" si="4">D450*$F$432</f>
        <v>52.143000000000008</v>
      </c>
      <c r="L450" s="145">
        <v>3</v>
      </c>
      <c r="M450" t="s">
        <v>1083</v>
      </c>
      <c r="N450" s="89">
        <f>'[1]FOWF Cable laying'!$K$9</f>
        <v>200</v>
      </c>
      <c r="O450" t="s">
        <v>1102</v>
      </c>
      <c r="P450" s="89">
        <v>10</v>
      </c>
      <c r="Q450" t="s">
        <v>979</v>
      </c>
      <c r="R450" s="89">
        <v>10</v>
      </c>
      <c r="S450" t="s">
        <v>1103</v>
      </c>
    </row>
    <row r="451" spans="1:19" x14ac:dyDescent="0.25">
      <c r="B451" t="s">
        <v>1104</v>
      </c>
      <c r="D451" s="133">
        <f t="shared" si="3"/>
        <v>2.1111111111111112</v>
      </c>
      <c r="E451" t="s">
        <v>183</v>
      </c>
      <c r="F451">
        <f>VLOOKUP(E451,'[1]Day rates'!$E$8:$G$36,2,0)</f>
        <v>38</v>
      </c>
      <c r="G451">
        <f>VLOOKUP(E451,'[1]Day rates'!$E$8:$G$36,3,0)</f>
        <v>50</v>
      </c>
      <c r="H451" s="75">
        <f>[1]FOWF!$H$10/L451+P451+R451</f>
        <v>42.222222222222229</v>
      </c>
      <c r="I451" s="3"/>
      <c r="J451" s="3"/>
      <c r="K451" s="134">
        <f t="shared" si="4"/>
        <v>25.402999999999999</v>
      </c>
      <c r="L451" s="145">
        <v>3</v>
      </c>
      <c r="M451" t="s">
        <v>1105</v>
      </c>
      <c r="N451" s="89">
        <f>'[1]FOWF Cable laying'!$K$9</f>
        <v>200</v>
      </c>
      <c r="O451" t="s">
        <v>1102</v>
      </c>
      <c r="P451" s="89">
        <v>10</v>
      </c>
      <c r="Q451" t="s">
        <v>979</v>
      </c>
      <c r="R451" s="89">
        <v>10</v>
      </c>
      <c r="S451" t="s">
        <v>1103</v>
      </c>
    </row>
    <row r="452" spans="1:19" x14ac:dyDescent="0.25">
      <c r="B452" t="s">
        <v>993</v>
      </c>
      <c r="D452" s="133">
        <f t="shared" si="3"/>
        <v>0.5</v>
      </c>
      <c r="E452" t="s">
        <v>993</v>
      </c>
      <c r="F452">
        <f>VLOOKUP(E452,'[1]Day rates'!$E$8:$G$36,2,0)</f>
        <v>4</v>
      </c>
      <c r="G452">
        <f>VLOOKUP(E452,'[1]Day rates'!$E$8:$G$36,3,0)</f>
        <v>5</v>
      </c>
      <c r="H452">
        <v>100</v>
      </c>
      <c r="I452" s="3"/>
      <c r="J452" s="3"/>
      <c r="K452" s="134">
        <f t="shared" si="4"/>
        <v>6.0164999999999997</v>
      </c>
      <c r="L452" s="3"/>
    </row>
    <row r="453" spans="1:19" x14ac:dyDescent="0.25">
      <c r="B453" t="s">
        <v>993</v>
      </c>
      <c r="D453" s="139">
        <f t="shared" si="3"/>
        <v>0.3</v>
      </c>
      <c r="E453" t="s">
        <v>993</v>
      </c>
      <c r="F453">
        <f>VLOOKUP(E453,'[1]Day rates'!$E$8:$G$36,2,0)</f>
        <v>4</v>
      </c>
      <c r="G453">
        <f>VLOOKUP(E453,'[1]Day rates'!$E$8:$G$36,3,0)</f>
        <v>5</v>
      </c>
      <c r="H453">
        <v>60</v>
      </c>
      <c r="I453" s="3"/>
      <c r="J453" s="3"/>
      <c r="K453" s="134">
        <f t="shared" si="4"/>
        <v>3.6098999999999997</v>
      </c>
      <c r="L453" s="3"/>
    </row>
    <row r="454" spans="1:19" x14ac:dyDescent="0.25">
      <c r="A454" s="132"/>
      <c r="B454" s="132" t="s">
        <v>1109</v>
      </c>
      <c r="C454" s="132"/>
      <c r="D454" s="138">
        <f>SUM(D455:D456)</f>
        <v>1.3</v>
      </c>
      <c r="E454" s="135"/>
      <c r="F454" s="135"/>
      <c r="G454" s="135"/>
      <c r="H454" s="135">
        <v>50</v>
      </c>
      <c r="I454" s="141"/>
      <c r="J454" s="141"/>
      <c r="K454" s="137">
        <f>D454*$F$432</f>
        <v>15.642899999999999</v>
      </c>
      <c r="L454" s="3"/>
    </row>
    <row r="455" spans="1:19" x14ac:dyDescent="0.25">
      <c r="B455" t="s">
        <v>958</v>
      </c>
      <c r="D455" s="133">
        <f>G455*H455/10^3</f>
        <v>1.3</v>
      </c>
      <c r="E455" t="s">
        <v>954</v>
      </c>
      <c r="F455">
        <f>VLOOKUP(E455,'[1]Day rates'!$E$8:$G$36,2,0)</f>
        <v>5</v>
      </c>
      <c r="G455">
        <f>VLOOKUP(E455,'[1]Day rates'!$E$8:$G$36,3,0)</f>
        <v>15</v>
      </c>
      <c r="H455" s="75">
        <f>[1]FOWF!$H$10+20</f>
        <v>86.666666666666671</v>
      </c>
      <c r="I455" s="3"/>
      <c r="J455" s="3"/>
      <c r="K455" s="134">
        <f>D455*$F$432</f>
        <v>15.642899999999999</v>
      </c>
      <c r="L455" s="3"/>
      <c r="M455" s="3" t="s">
        <v>1095</v>
      </c>
    </row>
    <row r="456" spans="1:19" x14ac:dyDescent="0.25">
      <c r="D456" s="139"/>
      <c r="I456" s="3"/>
      <c r="J456" s="3"/>
      <c r="K456" s="134"/>
      <c r="L456" s="3"/>
    </row>
    <row r="457" spans="1:19" x14ac:dyDescent="0.25">
      <c r="A457" s="135"/>
      <c r="B457" s="135" t="s">
        <v>1084</v>
      </c>
      <c r="C457" s="135"/>
      <c r="D457" s="138">
        <f>SUM(D458:D460)</f>
        <v>0.5</v>
      </c>
      <c r="E457" s="135"/>
      <c r="F457" s="135"/>
      <c r="G457" s="135"/>
      <c r="H457" s="135">
        <v>50</v>
      </c>
      <c r="I457" s="141"/>
      <c r="J457" s="141"/>
      <c r="K457" s="137">
        <f>D457*$F$432</f>
        <v>6.0164999999999997</v>
      </c>
      <c r="L457" s="3"/>
    </row>
    <row r="458" spans="1:19" x14ac:dyDescent="0.25">
      <c r="D458" s="139">
        <f t="shared" si="3"/>
        <v>0.5</v>
      </c>
      <c r="E458" t="s">
        <v>1106</v>
      </c>
      <c r="F458">
        <f>VLOOKUP(E458,'[1]Day rates'!$E$8:$G$36,2,0)</f>
        <v>5</v>
      </c>
      <c r="G458">
        <f>VLOOKUP(E458,'[1]Day rates'!$E$8:$G$36,3,0)</f>
        <v>10</v>
      </c>
      <c r="H458">
        <v>50</v>
      </c>
      <c r="I458" s="3"/>
      <c r="J458" s="3"/>
      <c r="K458" s="134">
        <f t="shared" ref="K458" si="5">D458*$F$432</f>
        <v>6.0164999999999997</v>
      </c>
      <c r="L458" s="3"/>
    </row>
    <row r="475" spans="9:9" x14ac:dyDescent="0.25">
      <c r="I475" s="129"/>
    </row>
  </sheetData>
  <mergeCells count="2">
    <mergeCell ref="A3:G3"/>
    <mergeCell ref="F434:G434"/>
  </mergeCells>
  <pageMargins left="0.7" right="0.7" top="0.75" bottom="0.75" header="0.3" footer="0.3"/>
  <pageSetup paperSize="9" orientation="portrait" horizontalDpi="200" verticalDpi="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745EF-186B-47FC-85F7-D0EE2158F67F}">
  <sheetPr>
    <tabColor rgb="FFFF0000"/>
  </sheetPr>
  <dimension ref="C5:G9"/>
  <sheetViews>
    <sheetView workbookViewId="0">
      <selection activeCell="O22" sqref="O22"/>
    </sheetView>
  </sheetViews>
  <sheetFormatPr defaultRowHeight="15" x14ac:dyDescent="0.25"/>
  <cols>
    <col min="3" max="3" width="32.85546875" bestFit="1" customWidth="1"/>
    <col min="5" max="5" width="20.5703125" bestFit="1" customWidth="1"/>
    <col min="6" max="6" width="41.42578125" customWidth="1"/>
    <col min="7" max="7" width="49" bestFit="1" customWidth="1"/>
  </cols>
  <sheetData>
    <row r="5" spans="3:7" ht="15.75" thickBot="1" x14ac:dyDescent="0.3"/>
    <row r="6" spans="3:7" ht="45.75" thickBot="1" x14ac:dyDescent="0.3">
      <c r="C6" s="179"/>
      <c r="D6" s="180"/>
      <c r="E6" s="182" t="s">
        <v>26</v>
      </c>
      <c r="F6" s="183" t="s">
        <v>1271</v>
      </c>
      <c r="G6" s="184" t="s">
        <v>1144</v>
      </c>
    </row>
    <row r="7" spans="3:7" x14ac:dyDescent="0.25">
      <c r="C7" s="57" t="s">
        <v>934</v>
      </c>
      <c r="D7" s="1" t="s">
        <v>932</v>
      </c>
      <c r="E7" s="174">
        <v>1</v>
      </c>
      <c r="F7" s="174">
        <v>1</v>
      </c>
      <c r="G7" s="175">
        <v>15</v>
      </c>
    </row>
    <row r="8" spans="3:7" x14ac:dyDescent="0.25">
      <c r="C8" s="57" t="s">
        <v>931</v>
      </c>
      <c r="D8" s="1" t="s">
        <v>932</v>
      </c>
      <c r="E8" s="174">
        <v>41</v>
      </c>
      <c r="F8" s="174">
        <v>383</v>
      </c>
      <c r="G8" s="175">
        <v>301</v>
      </c>
    </row>
    <row r="9" spans="3:7" ht="15.75" thickBot="1" x14ac:dyDescent="0.3">
      <c r="C9" s="59" t="s">
        <v>936</v>
      </c>
      <c r="D9" s="60" t="s">
        <v>933</v>
      </c>
      <c r="E9" s="91">
        <v>43.318799999999996</v>
      </c>
      <c r="F9" s="91">
        <v>19.252800000000001</v>
      </c>
      <c r="G9" s="92">
        <v>65.700180000000003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BF553CA571C84B4681B50BB81B2ED849" ma:contentTypeVersion="12" ma:contentTypeDescription="Opprett et nytt dokument." ma:contentTypeScope="" ma:versionID="ec6c220d8253704f746fe52daa144ec1">
  <xsd:schema xmlns:xsd="http://www.w3.org/2001/XMLSchema" xmlns:xs="http://www.w3.org/2001/XMLSchema" xmlns:p="http://schemas.microsoft.com/office/2006/metadata/properties" xmlns:ns2="5d4f300d-dcac-4994-ad18-2178bfb94c96" xmlns:ns3="9cbdfb13-3024-40d6-8c1d-6a7398ce110f" targetNamespace="http://schemas.microsoft.com/office/2006/metadata/properties" ma:root="true" ma:fieldsID="86e2351082386972deb44484f904edf2" ns2:_="" ns3:_="">
    <xsd:import namespace="5d4f300d-dcac-4994-ad18-2178bfb94c96"/>
    <xsd:import namespace="9cbdfb13-3024-40d6-8c1d-6a7398ce110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4f300d-dcac-4994-ad18-2178bfb94c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cbdfb13-3024-40d6-8c1d-6a7398ce110f" elementFormDefault="qualified">
    <xsd:import namespace="http://schemas.microsoft.com/office/2006/documentManagement/types"/>
    <xsd:import namespace="http://schemas.microsoft.com/office/infopath/2007/PartnerControls"/>
    <xsd:element name="SharedWithUsers" ma:index="1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8DC592-31D9-4751-8D8F-3E7EDF798E6C}">
  <ds:schemaRefs>
    <ds:schemaRef ds:uri="http://schemas.microsoft.com/office/2006/documentManagement/types"/>
    <ds:schemaRef ds:uri="http://schemas.microsoft.com/office/infopath/2007/PartnerControls"/>
    <ds:schemaRef ds:uri="5b2d8e92-bc60-4292-bd67-4fb306931890"/>
    <ds:schemaRef ds:uri="http://purl.org/dc/terms/"/>
    <ds:schemaRef ds:uri="http://www.w3.org/XML/1998/namespace"/>
    <ds:schemaRef ds:uri="http://purl.org/dc/elements/1.1/"/>
    <ds:schemaRef ds:uri="http://schemas.openxmlformats.org/package/2006/metadata/core-properties"/>
    <ds:schemaRef ds:uri="35527bb1-31ee-434c-993d-f28c2388e5dc"/>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053CAC3E-4919-41AB-860F-D33A7BB225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4f300d-dcac-4994-ad18-2178bfb94c96"/>
    <ds:schemaRef ds:uri="9cbdfb13-3024-40d6-8c1d-6a7398ce11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2B8748A-2244-4E05-BCDC-3232F9110B0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0.Key offshore logistics</vt:lpstr>
      <vt:lpstr>1.Surveys</vt:lpstr>
      <vt:lpstr>2.Project logistics</vt:lpstr>
      <vt:lpstr>FWT construction</vt:lpstr>
      <vt:lpstr>3.Cable laying and associated</vt:lpstr>
      <vt:lpstr>4.OSS, Found, WTG installation</vt:lpstr>
      <vt:lpstr>5.O&amp;M</vt:lpstr>
      <vt:lpstr>6.Decom</vt:lpstr>
      <vt:lpstr>Survey plot</vt:lpstr>
      <vt:lpstr>Project logistics plot</vt:lpstr>
      <vt:lpstr>FWT construction plot</vt:lpstr>
      <vt:lpstr>Cable lay plot</vt:lpstr>
      <vt:lpstr>5.Installation plot</vt:lpstr>
      <vt:lpstr>6. OMS plot</vt:lpstr>
      <vt:lpstr>7. Decom plot</vt:lpstr>
      <vt:lpstr>Abbreviations</vt:lpstr>
      <vt:lpstr>CAPEX</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 Gutzkow</dc:creator>
  <cp:lastModifiedBy>Johan Gutzkow</cp:lastModifiedBy>
  <dcterms:created xsi:type="dcterms:W3CDTF">2020-09-30T10:06:30Z</dcterms:created>
  <dcterms:modified xsi:type="dcterms:W3CDTF">2021-02-25T22:32:38Z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0x010100BF553CA571C84B4681B50BB81B2ED849</vt:lpwstr>
  </property>
</Properties>
</file>